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zps99632\Desktop\鮮食\★食研所每日\"/>
    </mc:Choice>
  </mc:AlternateContent>
  <xr:revisionPtr revIDLastSave="0" documentId="8_{31542EF3-A5A0-4743-836C-AB47494236F2}" xr6:coauthVersionLast="47" xr6:coauthVersionMax="47" xr10:uidLastSave="{00000000-0000-0000-0000-000000000000}"/>
  <bookViews>
    <workbookView xWindow="-120" yWindow="-120" windowWidth="29040" windowHeight="15720" tabRatio="881" xr2:uid="{437CE4EC-B57C-470A-8EC0-2D8CCD8640D2}"/>
  </bookViews>
  <sheets>
    <sheet name="0430" sheetId="463" r:id="rId1"/>
    <sheet name="0430(18度C)" sheetId="464" r:id="rId2"/>
    <sheet name="0430(4度C)" sheetId="465" r:id="rId3"/>
    <sheet name="0429" sheetId="460" r:id="rId4"/>
    <sheet name="0429(18度C)" sheetId="461" r:id="rId5"/>
    <sheet name="0429(4度C)" sheetId="462" r:id="rId6"/>
    <sheet name="0428" sheetId="457" r:id="rId7"/>
    <sheet name="0428(18度C)" sheetId="458" r:id="rId8"/>
    <sheet name="0428(4度C)" sheetId="459" r:id="rId9"/>
    <sheet name="0427" sheetId="454" r:id="rId10"/>
    <sheet name="0427(18度C)" sheetId="455" r:id="rId11"/>
    <sheet name="0427(4度C)" sheetId="456" r:id="rId12"/>
    <sheet name="0426" sheetId="451" r:id="rId13"/>
    <sheet name="0426(18度C)" sheetId="452" r:id="rId14"/>
    <sheet name="0426(4度C)" sheetId="453" r:id="rId15"/>
    <sheet name="0425" sheetId="448" r:id="rId16"/>
    <sheet name="0425(18度C)" sheetId="449" r:id="rId17"/>
    <sheet name="0425(4度C)" sheetId="450" r:id="rId18"/>
    <sheet name="0424" sheetId="445" r:id="rId19"/>
    <sheet name="0424(18度C)" sheetId="446" r:id="rId20"/>
    <sheet name="0424(4度C)" sheetId="447" r:id="rId21"/>
    <sheet name="0423" sheetId="442" r:id="rId22"/>
    <sheet name="0423(18度C)" sheetId="443" r:id="rId23"/>
    <sheet name="0423(4度C)" sheetId="444" r:id="rId24"/>
    <sheet name="0422" sheetId="439" r:id="rId25"/>
    <sheet name="0422(18度C)" sheetId="440" r:id="rId26"/>
    <sheet name="0422(4度C)" sheetId="441" r:id="rId27"/>
    <sheet name="0421" sheetId="436" r:id="rId28"/>
    <sheet name="0421(18度C)" sheetId="437" r:id="rId29"/>
    <sheet name="0421(4度C)" sheetId="438" r:id="rId30"/>
    <sheet name="0420" sheetId="433" r:id="rId31"/>
    <sheet name="0420(18度C)" sheetId="434" r:id="rId32"/>
    <sheet name="0420(4度C)" sheetId="435" r:id="rId33"/>
    <sheet name="0419" sheetId="430" r:id="rId34"/>
    <sheet name="0419(18度C)" sheetId="431" r:id="rId35"/>
    <sheet name="0419(4度C)" sheetId="432" r:id="rId36"/>
    <sheet name="0418" sheetId="427" r:id="rId37"/>
    <sheet name="0418(18度C)" sheetId="428" r:id="rId38"/>
    <sheet name="0418(4度C)" sheetId="429" r:id="rId39"/>
    <sheet name="0417" sheetId="424" r:id="rId40"/>
    <sheet name="0417(18度C)" sheetId="425" r:id="rId41"/>
    <sheet name="0417(4度C)" sheetId="426" r:id="rId42"/>
    <sheet name="0416" sheetId="421" r:id="rId43"/>
    <sheet name="0416(18度C)" sheetId="422" r:id="rId44"/>
    <sheet name="0416(4度C)" sheetId="423" r:id="rId45"/>
    <sheet name="0415" sheetId="415" r:id="rId46"/>
    <sheet name="0415(18度C)" sheetId="416" r:id="rId47"/>
    <sheet name="0415(4度C)" sheetId="417" r:id="rId48"/>
    <sheet name="0414" sheetId="418" r:id="rId49"/>
    <sheet name="0414(18度C)" sheetId="419" r:id="rId50"/>
    <sheet name="0414(4度C)" sheetId="420" r:id="rId51"/>
    <sheet name="0413" sheetId="412" r:id="rId52"/>
    <sheet name="0413(18度C)" sheetId="413" r:id="rId53"/>
    <sheet name="0413(4度C)" sheetId="414" r:id="rId54"/>
    <sheet name="0412" sheetId="409" r:id="rId55"/>
    <sheet name="0412(18度C)" sheetId="410" r:id="rId56"/>
    <sheet name="0412(4度C)" sheetId="411" r:id="rId57"/>
    <sheet name="0411" sheetId="406" r:id="rId58"/>
    <sheet name="0411(18度C)" sheetId="407" r:id="rId59"/>
    <sheet name="0411(4度C)" sheetId="408" r:id="rId60"/>
    <sheet name="0410" sheetId="403" r:id="rId61"/>
    <sheet name="0410(18度C)" sheetId="404" r:id="rId62"/>
    <sheet name="0410(4度C)" sheetId="405" r:id="rId63"/>
    <sheet name="0409" sheetId="397" r:id="rId64"/>
    <sheet name="0409(18度C)" sheetId="398" r:id="rId65"/>
    <sheet name="0409(4度C)" sheetId="399" r:id="rId66"/>
    <sheet name="0408" sheetId="394" r:id="rId67"/>
    <sheet name="0408(18度C)" sheetId="395" r:id="rId68"/>
    <sheet name="0408(4度C)" sheetId="396" r:id="rId69"/>
    <sheet name="0407" sheetId="391" r:id="rId70"/>
    <sheet name="0407(18度C)" sheetId="392" r:id="rId71"/>
    <sheet name="0407(4度C)" sheetId="393" r:id="rId72"/>
    <sheet name="0406" sheetId="388" r:id="rId73"/>
    <sheet name="0406(18度C)" sheetId="389" r:id="rId74"/>
    <sheet name="0406(4度C)" sheetId="390" r:id="rId75"/>
    <sheet name="0405" sheetId="385" r:id="rId76"/>
    <sheet name="0405(18度C)" sheetId="386" r:id="rId77"/>
    <sheet name="0405(4度C)" sheetId="387" r:id="rId78"/>
    <sheet name="0404" sheetId="382" r:id="rId79"/>
    <sheet name="0404(18度C)" sheetId="383" r:id="rId80"/>
    <sheet name="0404(4度C)" sheetId="384" r:id="rId81"/>
    <sheet name="0403" sheetId="379" r:id="rId82"/>
    <sheet name="0403(18度C)" sheetId="380" r:id="rId83"/>
    <sheet name="0403(4度C)" sheetId="381" r:id="rId84"/>
    <sheet name="0402" sheetId="376" r:id="rId85"/>
    <sheet name="0402(18度C)" sheetId="377" r:id="rId86"/>
    <sheet name="0402(4度C)" sheetId="378" r:id="rId87"/>
    <sheet name="0401" sheetId="373" r:id="rId88"/>
    <sheet name="0401(18度C)" sheetId="374" r:id="rId89"/>
    <sheet name="0401(4度C)" sheetId="375" r:id="rId90"/>
  </sheets>
  <definedNames>
    <definedName name="_xlnm._FilterDatabase" localSheetId="88" hidden="1">'0401(18度C)'!$A$4:$AC$157</definedName>
    <definedName name="_xlnm._FilterDatabase" localSheetId="89" hidden="1">'0401(4度C)'!$A$4:$AG$123</definedName>
    <definedName name="_xlnm._FilterDatabase" localSheetId="85" hidden="1">'0402(18度C)'!$A$4:$AC$157</definedName>
    <definedName name="_xlnm._FilterDatabase" localSheetId="86" hidden="1">'0402(4度C)'!$A$4:$AG$123</definedName>
    <definedName name="_xlnm._FilterDatabase" localSheetId="82" hidden="1">'0403(18度C)'!$A$4:$AC$157</definedName>
    <definedName name="_xlnm._FilterDatabase" localSheetId="83" hidden="1">'0403(4度C)'!$A$4:$AG$123</definedName>
    <definedName name="_xlnm._FilterDatabase" localSheetId="79" hidden="1">'0404(18度C)'!$A$4:$AC$157</definedName>
    <definedName name="_xlnm._FilterDatabase" localSheetId="80" hidden="1">'0404(4度C)'!$A$4:$AG$123</definedName>
    <definedName name="_xlnm._FilterDatabase" localSheetId="76" hidden="1">'0405(18度C)'!$A$4:$AC$157</definedName>
    <definedName name="_xlnm._FilterDatabase" localSheetId="77" hidden="1">'0405(4度C)'!$A$4:$AG$123</definedName>
    <definedName name="_xlnm._FilterDatabase" localSheetId="73" hidden="1">'0406(18度C)'!$A$4:$AE$157</definedName>
    <definedName name="_xlnm._FilterDatabase" localSheetId="74" hidden="1">'0406(4度C)'!$A$4:$AI$123</definedName>
    <definedName name="_xlnm._FilterDatabase" localSheetId="70" hidden="1">'0407(18度C)'!$A$4:$AC$157</definedName>
    <definedName name="_xlnm._FilterDatabase" localSheetId="71" hidden="1">'0407(4度C)'!$A$4:$AG$123</definedName>
    <definedName name="_xlnm._FilterDatabase" localSheetId="67" hidden="1">'0408(18度C)'!$A$4:$AC$157</definedName>
    <definedName name="_xlnm._FilterDatabase" localSheetId="68" hidden="1">'0408(4度C)'!$A$4:$AG$123</definedName>
    <definedName name="_xlnm._FilterDatabase" localSheetId="64" hidden="1">'0409(18度C)'!$A$4:$AF$157</definedName>
    <definedName name="_xlnm._FilterDatabase" localSheetId="65" hidden="1">'0409(4度C)'!$A$4:$AG$123</definedName>
    <definedName name="_xlnm._FilterDatabase" localSheetId="61" hidden="1">'0410(18度C)'!$A$4:$AC$157</definedName>
    <definedName name="_xlnm._FilterDatabase" localSheetId="62" hidden="1">'0410(4度C)'!$A$4:$AG$123</definedName>
    <definedName name="_xlnm._FilterDatabase" localSheetId="58" hidden="1">'0411(18度C)'!$A$4:$AC$157</definedName>
    <definedName name="_xlnm._FilterDatabase" localSheetId="59" hidden="1">'0411(4度C)'!$A$4:$AG$123</definedName>
    <definedName name="_xlnm._FilterDatabase" localSheetId="55" hidden="1">'0412(18度C)'!$A$4:$AC$157</definedName>
    <definedName name="_xlnm._FilterDatabase" localSheetId="56" hidden="1">'0412(4度C)'!$A$4:$AG$123</definedName>
    <definedName name="_xlnm._FilterDatabase" localSheetId="52" hidden="1">'0413(18度C)'!$A$4:$AC$157</definedName>
    <definedName name="_xlnm._FilterDatabase" localSheetId="53" hidden="1">'0413(4度C)'!$A$4:$AG$123</definedName>
    <definedName name="_xlnm._FilterDatabase" localSheetId="49" hidden="1">'0414(18度C)'!$A$4:$AC$157</definedName>
    <definedName name="_xlnm._FilterDatabase" localSheetId="50" hidden="1">'0414(4度C)'!$A$4:$AG$140</definedName>
    <definedName name="_xlnm._FilterDatabase" localSheetId="46" hidden="1">'0415(18度C)'!$A$4:$AC$157</definedName>
    <definedName name="_xlnm._FilterDatabase" localSheetId="47" hidden="1">'0415(4度C)'!$A$4:$AG$140</definedName>
    <definedName name="_xlnm._FilterDatabase" localSheetId="43" hidden="1">'0416(18度C)'!$A$4:$AF$157</definedName>
    <definedName name="_xlnm._FilterDatabase" localSheetId="44" hidden="1">'0416(4度C)'!$A$4:$AG$140</definedName>
    <definedName name="_xlnm._FilterDatabase" localSheetId="40" hidden="1">'0417(18度C)'!$A$4:$AF$157</definedName>
    <definedName name="_xlnm._FilterDatabase" localSheetId="41" hidden="1">'0417(4度C)'!$A$4:$AG$140</definedName>
    <definedName name="_xlnm._FilterDatabase" localSheetId="37" hidden="1">'0418(18度C)'!$A$4:$AC$157</definedName>
    <definedName name="_xlnm._FilterDatabase" localSheetId="38" hidden="1">'0418(4度C)'!$A$4:$AG$140</definedName>
    <definedName name="_xlnm._FilterDatabase" localSheetId="34" hidden="1">'0419(18度C)'!$A$4:$AF$157</definedName>
    <definedName name="_xlnm._FilterDatabase" localSheetId="35" hidden="1">'0419(4度C)'!$A$4:$AG$140</definedName>
    <definedName name="_xlnm._FilterDatabase" localSheetId="31" hidden="1">'0420(18度C)'!$A$4:$AC$157</definedName>
    <definedName name="_xlnm._FilterDatabase" localSheetId="32" hidden="1">'0420(4度C)'!$A$4:$AG$140</definedName>
    <definedName name="_xlnm._FilterDatabase" localSheetId="28" hidden="1">'0421(18度C)'!$A$4:$AC$157</definedName>
    <definedName name="_xlnm._FilterDatabase" localSheetId="29" hidden="1">'0421(4度C)'!$A$4:$AG$140</definedName>
    <definedName name="_xlnm._FilterDatabase" localSheetId="25" hidden="1">'0422(18度C)'!$A$4:$AF$157</definedName>
    <definedName name="_xlnm._FilterDatabase" localSheetId="26" hidden="1">'0422(4度C)'!$A$4:$AG$140</definedName>
    <definedName name="_xlnm._FilterDatabase" localSheetId="22" hidden="1">'0423(18度C)'!$A$4:$AC$157</definedName>
    <definedName name="_xlnm._FilterDatabase" localSheetId="23" hidden="1">'0423(4度C)'!$A$4:$AG$140</definedName>
    <definedName name="_xlnm._FilterDatabase" localSheetId="19" hidden="1">'0424(18度C)'!$A$4:$AC$157</definedName>
    <definedName name="_xlnm._FilterDatabase" localSheetId="20" hidden="1">'0424(4度C)'!$A$4:$AG$140</definedName>
    <definedName name="_xlnm._FilterDatabase" localSheetId="16" hidden="1">'0425(18度C)'!$A$4:$AC$157</definedName>
    <definedName name="_xlnm._FilterDatabase" localSheetId="17" hidden="1">'0425(4度C)'!$A$4:$AG$140</definedName>
    <definedName name="_xlnm._FilterDatabase" localSheetId="13" hidden="1">'0426(18度C)'!$A$4:$AF$157</definedName>
    <definedName name="_xlnm._FilterDatabase" localSheetId="14" hidden="1">'0426(4度C)'!$A$4:$AG$140</definedName>
    <definedName name="_xlnm._FilterDatabase" localSheetId="10" hidden="1">'0427(18度C)'!$A$4:$AC$157</definedName>
    <definedName name="_xlnm._FilterDatabase" localSheetId="11" hidden="1">'0427(4度C)'!$A$4:$AG$140</definedName>
    <definedName name="_xlnm._FilterDatabase" localSheetId="7" hidden="1">'0428(18度C)'!$A$4:$AC$157</definedName>
    <definedName name="_xlnm._FilterDatabase" localSheetId="8" hidden="1">'0428(4度C)'!$A$4:$AG$140</definedName>
    <definedName name="_xlnm._FilterDatabase" localSheetId="4" hidden="1">'0429(18度C)'!$A$4:$AD$4</definedName>
    <definedName name="_xlnm._FilterDatabase" localSheetId="5" hidden="1">'0429(4度C)'!$A$4:$AH$140</definedName>
    <definedName name="_xlnm._FilterDatabase" localSheetId="1" hidden="1">'0430(18度C)'!$A$4:$AF$157</definedName>
    <definedName name="_xlnm._FilterDatabase" localSheetId="2" hidden="1">'0430(4度C)'!$A$4:$AG$123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23" i="465" l="1"/>
  <c r="AC123" i="465"/>
  <c r="Z123" i="465"/>
  <c r="Y123" i="465"/>
  <c r="T123" i="465"/>
  <c r="S123" i="465"/>
  <c r="O123" i="465"/>
  <c r="L123" i="465"/>
  <c r="J123" i="465"/>
  <c r="K123" i="465" s="1"/>
  <c r="I123" i="465"/>
  <c r="AE109" i="465"/>
  <c r="O109" i="465"/>
  <c r="N109" i="465"/>
  <c r="Q109" i="465" s="1"/>
  <c r="M109" i="465"/>
  <c r="AF109" i="465" s="1"/>
  <c r="K109" i="465"/>
  <c r="G109" i="465"/>
  <c r="O108" i="465"/>
  <c r="M108" i="465"/>
  <c r="AF108" i="465" s="1"/>
  <c r="K108" i="465"/>
  <c r="G108" i="465"/>
  <c r="AF107" i="465"/>
  <c r="AE107" i="465"/>
  <c r="O107" i="465"/>
  <c r="N107" i="465"/>
  <c r="Q107" i="465" s="1"/>
  <c r="M107" i="465"/>
  <c r="M123" i="465" s="1"/>
  <c r="K107" i="465"/>
  <c r="G107" i="465"/>
  <c r="AD106" i="465"/>
  <c r="AC106" i="465"/>
  <c r="Z106" i="465"/>
  <c r="Y106" i="465"/>
  <c r="T106" i="465"/>
  <c r="S106" i="465"/>
  <c r="M106" i="465"/>
  <c r="N106" i="465" s="1"/>
  <c r="L106" i="465"/>
  <c r="O106" i="465" s="1"/>
  <c r="J106" i="465"/>
  <c r="K106" i="465" s="1"/>
  <c r="I106" i="465"/>
  <c r="O93" i="465"/>
  <c r="M93" i="465"/>
  <c r="AF93" i="465" s="1"/>
  <c r="K93" i="465"/>
  <c r="G93" i="465"/>
  <c r="O92" i="465"/>
  <c r="M92" i="465"/>
  <c r="AF92" i="465" s="1"/>
  <c r="K92" i="465"/>
  <c r="G92" i="465"/>
  <c r="AF91" i="465"/>
  <c r="AE91" i="465"/>
  <c r="O91" i="465"/>
  <c r="M91" i="465"/>
  <c r="N91" i="465" s="1"/>
  <c r="K91" i="465"/>
  <c r="G91" i="465"/>
  <c r="O90" i="465"/>
  <c r="M90" i="465"/>
  <c r="N90" i="465" s="1"/>
  <c r="K90" i="465"/>
  <c r="G90" i="465"/>
  <c r="AD89" i="465"/>
  <c r="AC89" i="465"/>
  <c r="Z89" i="465"/>
  <c r="Y89" i="465"/>
  <c r="T89" i="465"/>
  <c r="S89" i="465"/>
  <c r="L89" i="465"/>
  <c r="O89" i="465" s="1"/>
  <c r="J89" i="465"/>
  <c r="K89" i="465" s="1"/>
  <c r="I89" i="465"/>
  <c r="AF76" i="465"/>
  <c r="AE76" i="465"/>
  <c r="O76" i="465"/>
  <c r="M76" i="465"/>
  <c r="N76" i="465" s="1"/>
  <c r="K76" i="465"/>
  <c r="G76" i="465"/>
  <c r="AE75" i="465"/>
  <c r="O75" i="465"/>
  <c r="M75" i="465"/>
  <c r="N75" i="465" s="1"/>
  <c r="K75" i="465"/>
  <c r="G75" i="465"/>
  <c r="O74" i="465"/>
  <c r="M74" i="465"/>
  <c r="AF74" i="465" s="1"/>
  <c r="K74" i="465"/>
  <c r="G74" i="465"/>
  <c r="O73" i="465"/>
  <c r="M73" i="465"/>
  <c r="AF73" i="465" s="1"/>
  <c r="K73" i="465"/>
  <c r="G73" i="465"/>
  <c r="AD72" i="465"/>
  <c r="AC72" i="465"/>
  <c r="Z72" i="465"/>
  <c r="Y72" i="465"/>
  <c r="T72" i="465"/>
  <c r="S72" i="465"/>
  <c r="O72" i="465"/>
  <c r="L72" i="465"/>
  <c r="J72" i="465"/>
  <c r="K72" i="465" s="1"/>
  <c r="I72" i="465"/>
  <c r="O60" i="465"/>
  <c r="M60" i="465"/>
  <c r="AF60" i="465" s="1"/>
  <c r="K60" i="465"/>
  <c r="G60" i="465"/>
  <c r="O59" i="465"/>
  <c r="M59" i="465"/>
  <c r="AF59" i="465" s="1"/>
  <c r="K59" i="465"/>
  <c r="G59" i="465"/>
  <c r="AF58" i="465"/>
  <c r="O58" i="465"/>
  <c r="M58" i="465"/>
  <c r="AE58" i="465" s="1"/>
  <c r="K58" i="465"/>
  <c r="G58" i="465"/>
  <c r="AE57" i="465"/>
  <c r="O57" i="465"/>
  <c r="N57" i="465"/>
  <c r="Q57" i="465" s="1"/>
  <c r="M57" i="465"/>
  <c r="AF57" i="465" s="1"/>
  <c r="K57" i="465"/>
  <c r="G57" i="465"/>
  <c r="AF56" i="465"/>
  <c r="O56" i="465"/>
  <c r="M56" i="465"/>
  <c r="M72" i="465" s="1"/>
  <c r="K56" i="465"/>
  <c r="G56" i="465"/>
  <c r="AD55" i="465"/>
  <c r="AC55" i="465"/>
  <c r="Z55" i="465"/>
  <c r="Y55" i="465"/>
  <c r="T55" i="465"/>
  <c r="S55" i="465"/>
  <c r="L55" i="465"/>
  <c r="O55" i="465" s="1"/>
  <c r="K55" i="465"/>
  <c r="J55" i="465"/>
  <c r="I55" i="465"/>
  <c r="AF42" i="465"/>
  <c r="AE42" i="465"/>
  <c r="O42" i="465"/>
  <c r="M42" i="465"/>
  <c r="N42" i="465" s="1"/>
  <c r="K42" i="465"/>
  <c r="G42" i="465"/>
  <c r="AF41" i="465"/>
  <c r="AE41" i="465"/>
  <c r="O41" i="465"/>
  <c r="N41" i="465"/>
  <c r="Q41" i="465" s="1"/>
  <c r="M41" i="465"/>
  <c r="K41" i="465"/>
  <c r="G41" i="465"/>
  <c r="O40" i="465"/>
  <c r="M40" i="465"/>
  <c r="AF40" i="465" s="1"/>
  <c r="K40" i="465"/>
  <c r="G40" i="465"/>
  <c r="O39" i="465"/>
  <c r="N39" i="465"/>
  <c r="Q39" i="465" s="1"/>
  <c r="M39" i="465"/>
  <c r="AF39" i="465" s="1"/>
  <c r="K39" i="465"/>
  <c r="G39" i="465"/>
  <c r="AD38" i="465"/>
  <c r="AC38" i="465"/>
  <c r="Z38" i="465"/>
  <c r="Y38" i="465"/>
  <c r="T38" i="465"/>
  <c r="S38" i="465"/>
  <c r="O38" i="465"/>
  <c r="L38" i="465"/>
  <c r="J38" i="465"/>
  <c r="K38" i="465" s="1"/>
  <c r="I38" i="465"/>
  <c r="O26" i="465"/>
  <c r="M26" i="465"/>
  <c r="AF26" i="465" s="1"/>
  <c r="K26" i="465"/>
  <c r="G26" i="465"/>
  <c r="O25" i="465"/>
  <c r="M25" i="465"/>
  <c r="AF25" i="465" s="1"/>
  <c r="K25" i="465"/>
  <c r="G25" i="465"/>
  <c r="AF24" i="465"/>
  <c r="AE24" i="465"/>
  <c r="O24" i="465"/>
  <c r="M24" i="465"/>
  <c r="N24" i="465" s="1"/>
  <c r="K24" i="465"/>
  <c r="G24" i="465"/>
  <c r="AF23" i="465"/>
  <c r="AE23" i="465"/>
  <c r="Q23" i="465"/>
  <c r="P23" i="465"/>
  <c r="O23" i="465"/>
  <c r="N23" i="465"/>
  <c r="M23" i="465"/>
  <c r="K23" i="465"/>
  <c r="G23" i="465"/>
  <c r="AF22" i="465"/>
  <c r="AE22" i="465"/>
  <c r="O22" i="465"/>
  <c r="N22" i="465"/>
  <c r="Q22" i="465" s="1"/>
  <c r="M22" i="465"/>
  <c r="K22" i="465"/>
  <c r="G22" i="465"/>
  <c r="AD21" i="465"/>
  <c r="AC21" i="465"/>
  <c r="Z21" i="465"/>
  <c r="Y21" i="465"/>
  <c r="T21" i="465"/>
  <c r="S21" i="465"/>
  <c r="L21" i="465"/>
  <c r="O21" i="465" s="1"/>
  <c r="J21" i="465"/>
  <c r="K21" i="465" s="1"/>
  <c r="I21" i="465"/>
  <c r="AE7" i="465"/>
  <c r="O7" i="465"/>
  <c r="M7" i="465"/>
  <c r="N7" i="465" s="1"/>
  <c r="K7" i="465"/>
  <c r="G7" i="465"/>
  <c r="O6" i="465"/>
  <c r="N6" i="465"/>
  <c r="Q6" i="465" s="1"/>
  <c r="M6" i="465"/>
  <c r="AF6" i="465" s="1"/>
  <c r="K6" i="465"/>
  <c r="G6" i="465"/>
  <c r="O5" i="465"/>
  <c r="N5" i="465"/>
  <c r="Q5" i="465" s="1"/>
  <c r="M5" i="465"/>
  <c r="M21" i="465" s="1"/>
  <c r="K5" i="465"/>
  <c r="G5" i="465"/>
  <c r="AD2" i="465"/>
  <c r="Z2" i="465"/>
  <c r="Y2" i="465"/>
  <c r="O6" i="463" s="1"/>
  <c r="H2" i="465"/>
  <c r="H1" i="465"/>
  <c r="F1" i="465"/>
  <c r="F2" i="465" s="1"/>
  <c r="D1" i="465"/>
  <c r="T157" i="464"/>
  <c r="S157" i="464"/>
  <c r="L157" i="464"/>
  <c r="O157" i="464" s="1"/>
  <c r="K157" i="464"/>
  <c r="J157" i="464"/>
  <c r="I157" i="464"/>
  <c r="AA151" i="464"/>
  <c r="O151" i="464"/>
  <c r="N151" i="464"/>
  <c r="Q151" i="464" s="1"/>
  <c r="M151" i="464"/>
  <c r="AB151" i="464" s="1"/>
  <c r="K151" i="464"/>
  <c r="G151" i="464"/>
  <c r="AB150" i="464"/>
  <c r="AA150" i="464"/>
  <c r="Q150" i="464"/>
  <c r="O150" i="464"/>
  <c r="N150" i="464"/>
  <c r="P150" i="464" s="1"/>
  <c r="M150" i="464"/>
  <c r="K150" i="464"/>
  <c r="G150" i="464"/>
  <c r="AA149" i="464"/>
  <c r="O149" i="464"/>
  <c r="N149" i="464"/>
  <c r="Q149" i="464" s="1"/>
  <c r="M149" i="464"/>
  <c r="AB149" i="464" s="1"/>
  <c r="K149" i="464"/>
  <c r="G149" i="464"/>
  <c r="O148" i="464"/>
  <c r="M148" i="464"/>
  <c r="AB148" i="464" s="1"/>
  <c r="K148" i="464"/>
  <c r="G148" i="464"/>
  <c r="AA147" i="464"/>
  <c r="O147" i="464"/>
  <c r="N147" i="464"/>
  <c r="Q147" i="464" s="1"/>
  <c r="M147" i="464"/>
  <c r="AB147" i="464" s="1"/>
  <c r="K147" i="464"/>
  <c r="G147" i="464"/>
  <c r="AB146" i="464"/>
  <c r="AA146" i="464"/>
  <c r="Q146" i="464"/>
  <c r="O146" i="464"/>
  <c r="N146" i="464"/>
  <c r="P146" i="464" s="1"/>
  <c r="M146" i="464"/>
  <c r="K146" i="464"/>
  <c r="G146" i="464"/>
  <c r="AB145" i="464"/>
  <c r="AA145" i="464"/>
  <c r="P145" i="464"/>
  <c r="O145" i="464"/>
  <c r="N145" i="464"/>
  <c r="Q145" i="464" s="1"/>
  <c r="M145" i="464"/>
  <c r="K145" i="464"/>
  <c r="G145" i="464"/>
  <c r="O144" i="464"/>
  <c r="M144" i="464"/>
  <c r="AB144" i="464" s="1"/>
  <c r="K144" i="464"/>
  <c r="G144" i="464"/>
  <c r="AA143" i="464"/>
  <c r="O143" i="464"/>
  <c r="N143" i="464"/>
  <c r="Q143" i="464" s="1"/>
  <c r="M143" i="464"/>
  <c r="AB143" i="464" s="1"/>
  <c r="K143" i="464"/>
  <c r="G143" i="464"/>
  <c r="AB142" i="464"/>
  <c r="AA142" i="464"/>
  <c r="O142" i="464"/>
  <c r="N142" i="464"/>
  <c r="P142" i="464" s="1"/>
  <c r="M142" i="464"/>
  <c r="K142" i="464"/>
  <c r="G142" i="464"/>
  <c r="AB141" i="464"/>
  <c r="Q141" i="464"/>
  <c r="O141" i="464"/>
  <c r="N141" i="464"/>
  <c r="P141" i="464" s="1"/>
  <c r="M141" i="464"/>
  <c r="M157" i="464" s="1"/>
  <c r="K141" i="464"/>
  <c r="G141" i="464"/>
  <c r="T140" i="464"/>
  <c r="S140" i="464"/>
  <c r="L140" i="464"/>
  <c r="O140" i="464" s="1"/>
  <c r="J140" i="464"/>
  <c r="K140" i="464" s="1"/>
  <c r="I140" i="464"/>
  <c r="AA133" i="464"/>
  <c r="O133" i="464"/>
  <c r="N133" i="464"/>
  <c r="Q133" i="464" s="1"/>
  <c r="M133" i="464"/>
  <c r="AB133" i="464" s="1"/>
  <c r="K133" i="464"/>
  <c r="G133" i="464"/>
  <c r="O132" i="464"/>
  <c r="M132" i="464"/>
  <c r="AB132" i="464" s="1"/>
  <c r="K132" i="464"/>
  <c r="G132" i="464"/>
  <c r="AA131" i="464"/>
  <c r="O131" i="464"/>
  <c r="N131" i="464"/>
  <c r="Q131" i="464" s="1"/>
  <c r="M131" i="464"/>
  <c r="AB131" i="464" s="1"/>
  <c r="K131" i="464"/>
  <c r="G131" i="464"/>
  <c r="AB130" i="464"/>
  <c r="AA130" i="464"/>
  <c r="O130" i="464"/>
  <c r="N130" i="464"/>
  <c r="P130" i="464" s="1"/>
  <c r="M130" i="464"/>
  <c r="K130" i="464"/>
  <c r="G130" i="464"/>
  <c r="AA129" i="464"/>
  <c r="O129" i="464"/>
  <c r="N129" i="464"/>
  <c r="Q129" i="464" s="1"/>
  <c r="M129" i="464"/>
  <c r="AB129" i="464" s="1"/>
  <c r="K129" i="464"/>
  <c r="G129" i="464"/>
  <c r="O128" i="464"/>
  <c r="M128" i="464"/>
  <c r="AB128" i="464" s="1"/>
  <c r="K128" i="464"/>
  <c r="G128" i="464"/>
  <c r="AB127" i="464"/>
  <c r="AA127" i="464"/>
  <c r="O127" i="464"/>
  <c r="N127" i="464"/>
  <c r="Q127" i="464" s="1"/>
  <c r="M127" i="464"/>
  <c r="K127" i="464"/>
  <c r="G127" i="464"/>
  <c r="AB126" i="464"/>
  <c r="AA126" i="464"/>
  <c r="O126" i="464"/>
  <c r="N126" i="464"/>
  <c r="P126" i="464" s="1"/>
  <c r="M126" i="464"/>
  <c r="K126" i="464"/>
  <c r="G126" i="464"/>
  <c r="AA125" i="464"/>
  <c r="P125" i="464"/>
  <c r="O125" i="464"/>
  <c r="N125" i="464"/>
  <c r="Q125" i="464" s="1"/>
  <c r="M125" i="464"/>
  <c r="AB125" i="464" s="1"/>
  <c r="K125" i="464"/>
  <c r="G125" i="464"/>
  <c r="AB124" i="464"/>
  <c r="O124" i="464"/>
  <c r="N124" i="464"/>
  <c r="P124" i="464" s="1"/>
  <c r="M124" i="464"/>
  <c r="M140" i="464" s="1"/>
  <c r="K124" i="464"/>
  <c r="G124" i="464"/>
  <c r="T123" i="464"/>
  <c r="S123" i="464"/>
  <c r="L123" i="464"/>
  <c r="O123" i="464" s="1"/>
  <c r="J123" i="464"/>
  <c r="K123" i="464" s="1"/>
  <c r="I123" i="464"/>
  <c r="O109" i="464"/>
  <c r="M109" i="464"/>
  <c r="AB109" i="464" s="1"/>
  <c r="K109" i="464"/>
  <c r="G109" i="464"/>
  <c r="AA108" i="464"/>
  <c r="O108" i="464"/>
  <c r="N108" i="464"/>
  <c r="P108" i="464" s="1"/>
  <c r="M108" i="464"/>
  <c r="AB108" i="464" s="1"/>
  <c r="K108" i="464"/>
  <c r="Q108" i="464" s="1"/>
  <c r="G108" i="464"/>
  <c r="AB107" i="464"/>
  <c r="AA107" i="464"/>
  <c r="O107" i="464"/>
  <c r="N107" i="464"/>
  <c r="Q107" i="464" s="1"/>
  <c r="M107" i="464"/>
  <c r="M123" i="464" s="1"/>
  <c r="K107" i="464"/>
  <c r="G107" i="464"/>
  <c r="T106" i="464"/>
  <c r="S106" i="464"/>
  <c r="M106" i="464"/>
  <c r="N106" i="464" s="1"/>
  <c r="L106" i="464"/>
  <c r="J106" i="464"/>
  <c r="K106" i="464" s="1"/>
  <c r="I106" i="464"/>
  <c r="O106" i="464" s="1"/>
  <c r="AB92" i="464"/>
  <c r="AA92" i="464"/>
  <c r="O92" i="464"/>
  <c r="N92" i="464"/>
  <c r="P92" i="464" s="1"/>
  <c r="M92" i="464"/>
  <c r="K92" i="464"/>
  <c r="G92" i="464"/>
  <c r="AA91" i="464"/>
  <c r="O91" i="464"/>
  <c r="N91" i="464"/>
  <c r="M91" i="464"/>
  <c r="AB91" i="464" s="1"/>
  <c r="K91" i="464"/>
  <c r="G91" i="464"/>
  <c r="AB90" i="464"/>
  <c r="AA90" i="464"/>
  <c r="Q90" i="464"/>
  <c r="O90" i="464"/>
  <c r="N90" i="464"/>
  <c r="P90" i="464" s="1"/>
  <c r="M90" i="464"/>
  <c r="K90" i="464"/>
  <c r="G90" i="464"/>
  <c r="T89" i="464"/>
  <c r="S89" i="464"/>
  <c r="L89" i="464"/>
  <c r="O89" i="464" s="1"/>
  <c r="J89" i="464"/>
  <c r="K89" i="464" s="1"/>
  <c r="I89" i="464"/>
  <c r="AA79" i="464"/>
  <c r="O79" i="464"/>
  <c r="M79" i="464"/>
  <c r="AB79" i="464" s="1"/>
  <c r="K79" i="464"/>
  <c r="G79" i="464"/>
  <c r="AA78" i="464"/>
  <c r="O78" i="464"/>
  <c r="N78" i="464"/>
  <c r="P78" i="464" s="1"/>
  <c r="M78" i="464"/>
  <c r="AB78" i="464" s="1"/>
  <c r="K78" i="464"/>
  <c r="G78" i="464"/>
  <c r="AB77" i="464"/>
  <c r="AA77" i="464"/>
  <c r="O77" i="464"/>
  <c r="N77" i="464"/>
  <c r="P77" i="464" s="1"/>
  <c r="M77" i="464"/>
  <c r="K77" i="464"/>
  <c r="G77" i="464"/>
  <c r="AA76" i="464"/>
  <c r="O76" i="464"/>
  <c r="N76" i="464"/>
  <c r="Q76" i="464" s="1"/>
  <c r="M76" i="464"/>
  <c r="AB76" i="464" s="1"/>
  <c r="K76" i="464"/>
  <c r="G76" i="464"/>
  <c r="AA75" i="464"/>
  <c r="O75" i="464"/>
  <c r="M75" i="464"/>
  <c r="AB75" i="464" s="1"/>
  <c r="K75" i="464"/>
  <c r="G75" i="464"/>
  <c r="AA74" i="464"/>
  <c r="O74" i="464"/>
  <c r="N74" i="464"/>
  <c r="P74" i="464" s="1"/>
  <c r="M74" i="464"/>
  <c r="AB74" i="464" s="1"/>
  <c r="K74" i="464"/>
  <c r="Q74" i="464" s="1"/>
  <c r="G74" i="464"/>
  <c r="AB73" i="464"/>
  <c r="AA73" i="464"/>
  <c r="O73" i="464"/>
  <c r="N73" i="464"/>
  <c r="Q73" i="464" s="1"/>
  <c r="M73" i="464"/>
  <c r="M89" i="464" s="1"/>
  <c r="K73" i="464"/>
  <c r="G73" i="464"/>
  <c r="T72" i="464"/>
  <c r="S72" i="464"/>
  <c r="L72" i="464"/>
  <c r="O72" i="464" s="1"/>
  <c r="J72" i="464"/>
  <c r="K72" i="464" s="1"/>
  <c r="I72" i="464"/>
  <c r="AB61" i="464"/>
  <c r="AA61" i="464"/>
  <c r="O61" i="464"/>
  <c r="N61" i="464"/>
  <c r="P61" i="464" s="1"/>
  <c r="M61" i="464"/>
  <c r="K61" i="464"/>
  <c r="G61" i="464"/>
  <c r="AA60" i="464"/>
  <c r="O60" i="464"/>
  <c r="N60" i="464"/>
  <c r="Q60" i="464" s="1"/>
  <c r="M60" i="464"/>
  <c r="AB60" i="464" s="1"/>
  <c r="K60" i="464"/>
  <c r="G60" i="464"/>
  <c r="AA59" i="464"/>
  <c r="O59" i="464"/>
  <c r="N59" i="464"/>
  <c r="Q59" i="464" s="1"/>
  <c r="M59" i="464"/>
  <c r="AB59" i="464" s="1"/>
  <c r="K59" i="464"/>
  <c r="G59" i="464"/>
  <c r="AA58" i="464"/>
  <c r="O58" i="464"/>
  <c r="N58" i="464"/>
  <c r="Q58" i="464" s="1"/>
  <c r="M58" i="464"/>
  <c r="AB58" i="464" s="1"/>
  <c r="K58" i="464"/>
  <c r="G58" i="464"/>
  <c r="AB57" i="464"/>
  <c r="AA57" i="464"/>
  <c r="O57" i="464"/>
  <c r="N57" i="464"/>
  <c r="P57" i="464" s="1"/>
  <c r="M57" i="464"/>
  <c r="K57" i="464"/>
  <c r="G57" i="464"/>
  <c r="AB56" i="464"/>
  <c r="O56" i="464"/>
  <c r="M56" i="464"/>
  <c r="N56" i="464" s="1"/>
  <c r="K56" i="464"/>
  <c r="G56" i="464"/>
  <c r="T55" i="464"/>
  <c r="S55" i="464"/>
  <c r="L55" i="464"/>
  <c r="O55" i="464" s="1"/>
  <c r="J55" i="464"/>
  <c r="K55" i="464" s="1"/>
  <c r="I55" i="464"/>
  <c r="AB39" i="464"/>
  <c r="O39" i="464"/>
  <c r="M39" i="464"/>
  <c r="M55" i="464" s="1"/>
  <c r="K39" i="464"/>
  <c r="G39" i="464"/>
  <c r="T38" i="464"/>
  <c r="S38" i="464"/>
  <c r="L38" i="464"/>
  <c r="O38" i="464" s="1"/>
  <c r="J38" i="464"/>
  <c r="K38" i="464" s="1"/>
  <c r="I38" i="464"/>
  <c r="AA23" i="464"/>
  <c r="O23" i="464"/>
  <c r="N23" i="464"/>
  <c r="P23" i="464" s="1"/>
  <c r="M23" i="464"/>
  <c r="AB23" i="464" s="1"/>
  <c r="K23" i="464"/>
  <c r="Q23" i="464" s="1"/>
  <c r="G23" i="464"/>
  <c r="AB22" i="464"/>
  <c r="AA22" i="464"/>
  <c r="O22" i="464"/>
  <c r="M22" i="464"/>
  <c r="M38" i="464" s="1"/>
  <c r="K22" i="464"/>
  <c r="G22" i="464"/>
  <c r="T21" i="464"/>
  <c r="S21" i="464"/>
  <c r="L21" i="464"/>
  <c r="O21" i="464" s="1"/>
  <c r="J21" i="464"/>
  <c r="K21" i="464" s="1"/>
  <c r="I21" i="464"/>
  <c r="AA8" i="464"/>
  <c r="O8" i="464"/>
  <c r="N8" i="464"/>
  <c r="P8" i="464" s="1"/>
  <c r="M8" i="464"/>
  <c r="AB8" i="464" s="1"/>
  <c r="K8" i="464"/>
  <c r="G8" i="464"/>
  <c r="AA7" i="464"/>
  <c r="Q7" i="464"/>
  <c r="O7" i="464"/>
  <c r="N7" i="464"/>
  <c r="P7" i="464" s="1"/>
  <c r="M7" i="464"/>
  <c r="AB7" i="464" s="1"/>
  <c r="K7" i="464"/>
  <c r="G7" i="464"/>
  <c r="AB6" i="464"/>
  <c r="AA6" i="464"/>
  <c r="O6" i="464"/>
  <c r="N6" i="464"/>
  <c r="P6" i="464" s="1"/>
  <c r="M6" i="464"/>
  <c r="K6" i="464"/>
  <c r="G6" i="464"/>
  <c r="O5" i="464"/>
  <c r="M5" i="464"/>
  <c r="N5" i="464" s="1"/>
  <c r="K5" i="464"/>
  <c r="G5" i="464"/>
  <c r="F1" i="464" s="1"/>
  <c r="H2" i="464"/>
  <c r="H1" i="464"/>
  <c r="D1" i="464"/>
  <c r="X34" i="463"/>
  <c r="W34" i="463"/>
  <c r="V34" i="463"/>
  <c r="P34" i="463"/>
  <c r="M8" i="463" s="1"/>
  <c r="O34" i="463"/>
  <c r="N34" i="463"/>
  <c r="M34" i="463"/>
  <c r="H34" i="463"/>
  <c r="G34" i="463"/>
  <c r="N16" i="463"/>
  <c r="M16" i="463"/>
  <c r="K16" i="463"/>
  <c r="H16" i="463"/>
  <c r="G16" i="463"/>
  <c r="F16" i="463"/>
  <c r="E16" i="463"/>
  <c r="G8" i="463" s="1"/>
  <c r="K8" i="463"/>
  <c r="I8" i="463"/>
  <c r="F8" i="463"/>
  <c r="M7" i="463"/>
  <c r="K7" i="463"/>
  <c r="I7" i="463"/>
  <c r="G7" i="463"/>
  <c r="F7" i="463"/>
  <c r="E7" i="463"/>
  <c r="R6" i="463"/>
  <c r="P6" i="463"/>
  <c r="M6" i="463"/>
  <c r="K6" i="463"/>
  <c r="I6" i="463"/>
  <c r="G6" i="463"/>
  <c r="F6" i="463"/>
  <c r="E6" i="463"/>
  <c r="F3" i="463"/>
  <c r="AD140" i="462"/>
  <c r="AC140" i="462"/>
  <c r="Z140" i="462"/>
  <c r="Y140" i="462"/>
  <c r="M140" i="462"/>
  <c r="AF140" i="462" s="1"/>
  <c r="AG124" i="462" s="1"/>
  <c r="L140" i="462"/>
  <c r="O140" i="462" s="1"/>
  <c r="J140" i="462"/>
  <c r="K140" i="462" s="1"/>
  <c r="I140" i="462"/>
  <c r="O126" i="462"/>
  <c r="M126" i="462"/>
  <c r="AF126" i="462" s="1"/>
  <c r="K126" i="462"/>
  <c r="G126" i="462"/>
  <c r="O125" i="462"/>
  <c r="M125" i="462"/>
  <c r="AF125" i="462" s="1"/>
  <c r="K125" i="462"/>
  <c r="G125" i="462"/>
  <c r="AF124" i="462"/>
  <c r="AE124" i="462"/>
  <c r="O124" i="462"/>
  <c r="M124" i="462"/>
  <c r="N124" i="462" s="1"/>
  <c r="K124" i="462"/>
  <c r="G124" i="462"/>
  <c r="AD123" i="462"/>
  <c r="AC123" i="462"/>
  <c r="Z123" i="462"/>
  <c r="Y123" i="462"/>
  <c r="M123" i="462"/>
  <c r="N123" i="462" s="1"/>
  <c r="L123" i="462"/>
  <c r="O123" i="462" s="1"/>
  <c r="J123" i="462"/>
  <c r="K123" i="462" s="1"/>
  <c r="I123" i="462"/>
  <c r="AF109" i="462"/>
  <c r="O109" i="462"/>
  <c r="M109" i="462"/>
  <c r="AE109" i="462" s="1"/>
  <c r="K109" i="462"/>
  <c r="G109" i="462"/>
  <c r="AE108" i="462"/>
  <c r="Q108" i="462"/>
  <c r="O108" i="462"/>
  <c r="N108" i="462"/>
  <c r="P108" i="462" s="1"/>
  <c r="M108" i="462"/>
  <c r="AF108" i="462" s="1"/>
  <c r="K108" i="462"/>
  <c r="G108" i="462"/>
  <c r="AF107" i="462"/>
  <c r="AE107" i="462"/>
  <c r="O107" i="462"/>
  <c r="M107" i="462"/>
  <c r="N107" i="462" s="1"/>
  <c r="K107" i="462"/>
  <c r="G107" i="462"/>
  <c r="AD106" i="462"/>
  <c r="AC106" i="462"/>
  <c r="Z106" i="462"/>
  <c r="Y106" i="462"/>
  <c r="L106" i="462"/>
  <c r="O106" i="462" s="1"/>
  <c r="J106" i="462"/>
  <c r="K106" i="462" s="1"/>
  <c r="I106" i="462"/>
  <c r="AE90" i="462"/>
  <c r="O90" i="462"/>
  <c r="M90" i="462"/>
  <c r="M106" i="462" s="1"/>
  <c r="K90" i="462"/>
  <c r="G90" i="462"/>
  <c r="AD89" i="462"/>
  <c r="AC89" i="462"/>
  <c r="Z89" i="462"/>
  <c r="Y89" i="462"/>
  <c r="L89" i="462"/>
  <c r="O89" i="462" s="1"/>
  <c r="K89" i="462"/>
  <c r="J89" i="462"/>
  <c r="I89" i="462"/>
  <c r="AF76" i="462"/>
  <c r="AE76" i="462"/>
  <c r="O76" i="462"/>
  <c r="M76" i="462"/>
  <c r="N76" i="462" s="1"/>
  <c r="K76" i="462"/>
  <c r="G76" i="462"/>
  <c r="AF75" i="462"/>
  <c r="AE75" i="462"/>
  <c r="O75" i="462"/>
  <c r="N75" i="462"/>
  <c r="Q75" i="462" s="1"/>
  <c r="M75" i="462"/>
  <c r="K75" i="462"/>
  <c r="G75" i="462"/>
  <c r="O74" i="462"/>
  <c r="M74" i="462"/>
  <c r="AF74" i="462" s="1"/>
  <c r="K74" i="462"/>
  <c r="G74" i="462"/>
  <c r="O73" i="462"/>
  <c r="N73" i="462"/>
  <c r="Q73" i="462" s="1"/>
  <c r="M73" i="462"/>
  <c r="AF73" i="462" s="1"/>
  <c r="K73" i="462"/>
  <c r="G73" i="462"/>
  <c r="AD72" i="462"/>
  <c r="AC72" i="462"/>
  <c r="Z72" i="462"/>
  <c r="Y72" i="462"/>
  <c r="L72" i="462"/>
  <c r="O72" i="462" s="1"/>
  <c r="K72" i="462"/>
  <c r="J72" i="462"/>
  <c r="I72" i="462"/>
  <c r="O60" i="462"/>
  <c r="N60" i="462"/>
  <c r="Q60" i="462" s="1"/>
  <c r="M60" i="462"/>
  <c r="AF60" i="462" s="1"/>
  <c r="K60" i="462"/>
  <c r="G60" i="462"/>
  <c r="AF59" i="462"/>
  <c r="O59" i="462"/>
  <c r="M59" i="462"/>
  <c r="AE59" i="462" s="1"/>
  <c r="K59" i="462"/>
  <c r="G59" i="462"/>
  <c r="AE58" i="462"/>
  <c r="O58" i="462"/>
  <c r="M58" i="462"/>
  <c r="N58" i="462" s="1"/>
  <c r="K58" i="462"/>
  <c r="G58" i="462"/>
  <c r="O57" i="462"/>
  <c r="N57" i="462"/>
  <c r="Q57" i="462" s="1"/>
  <c r="M57" i="462"/>
  <c r="AF57" i="462" s="1"/>
  <c r="K57" i="462"/>
  <c r="G57" i="462"/>
  <c r="O56" i="462"/>
  <c r="M56" i="462"/>
  <c r="AF56" i="462" s="1"/>
  <c r="K56" i="462"/>
  <c r="G56" i="462"/>
  <c r="AD55" i="462"/>
  <c r="AC55" i="462"/>
  <c r="Z55" i="462"/>
  <c r="Y55" i="462"/>
  <c r="O55" i="462"/>
  <c r="L55" i="462"/>
  <c r="J55" i="462"/>
  <c r="K55" i="462" s="1"/>
  <c r="I55" i="462"/>
  <c r="O42" i="462"/>
  <c r="M42" i="462"/>
  <c r="AF42" i="462" s="1"/>
  <c r="K42" i="462"/>
  <c r="G42" i="462"/>
  <c r="O41" i="462"/>
  <c r="M41" i="462"/>
  <c r="AF41" i="462" s="1"/>
  <c r="K41" i="462"/>
  <c r="G41" i="462"/>
  <c r="AF40" i="462"/>
  <c r="AE40" i="462"/>
  <c r="O40" i="462"/>
  <c r="N40" i="462"/>
  <c r="Q40" i="462" s="1"/>
  <c r="M40" i="462"/>
  <c r="K40" i="462"/>
  <c r="G40" i="462"/>
  <c r="AE39" i="462"/>
  <c r="O39" i="462"/>
  <c r="M39" i="462"/>
  <c r="N39" i="462" s="1"/>
  <c r="K39" i="462"/>
  <c r="G39" i="462"/>
  <c r="AD38" i="462"/>
  <c r="AC38" i="462"/>
  <c r="Z38" i="462"/>
  <c r="Z2" i="462" s="1"/>
  <c r="P6" i="460" s="1"/>
  <c r="Y38" i="462"/>
  <c r="L38" i="462"/>
  <c r="O38" i="462" s="1"/>
  <c r="J38" i="462"/>
  <c r="K38" i="462" s="1"/>
  <c r="I38" i="462"/>
  <c r="AF26" i="462"/>
  <c r="AE26" i="462"/>
  <c r="O26" i="462"/>
  <c r="M26" i="462"/>
  <c r="N26" i="462" s="1"/>
  <c r="K26" i="462"/>
  <c r="G26" i="462"/>
  <c r="AF25" i="462"/>
  <c r="AE25" i="462"/>
  <c r="O25" i="462"/>
  <c r="N25" i="462"/>
  <c r="Q25" i="462" s="1"/>
  <c r="M25" i="462"/>
  <c r="K25" i="462"/>
  <c r="G25" i="462"/>
  <c r="O24" i="462"/>
  <c r="M24" i="462"/>
  <c r="AF24" i="462" s="1"/>
  <c r="K24" i="462"/>
  <c r="G24" i="462"/>
  <c r="O23" i="462"/>
  <c r="M23" i="462"/>
  <c r="AF23" i="462" s="1"/>
  <c r="K23" i="462"/>
  <c r="G23" i="462"/>
  <c r="AF22" i="462"/>
  <c r="AE22" i="462"/>
  <c r="O22" i="462"/>
  <c r="M22" i="462"/>
  <c r="M38" i="462" s="1"/>
  <c r="K22" i="462"/>
  <c r="G22" i="462"/>
  <c r="AD21" i="462"/>
  <c r="AD2" i="462" s="1"/>
  <c r="R6" i="460" s="1"/>
  <c r="AC21" i="462"/>
  <c r="Z21" i="462"/>
  <c r="Y21" i="462"/>
  <c r="M21" i="462"/>
  <c r="N21" i="462" s="1"/>
  <c r="L21" i="462"/>
  <c r="O21" i="462" s="1"/>
  <c r="J21" i="462"/>
  <c r="K21" i="462" s="1"/>
  <c r="I21" i="462"/>
  <c r="AF7" i="462"/>
  <c r="O7" i="462"/>
  <c r="M7" i="462"/>
  <c r="AE7" i="462" s="1"/>
  <c r="K7" i="462"/>
  <c r="G7" i="462"/>
  <c r="F1" i="462" s="1"/>
  <c r="F2" i="462" s="1"/>
  <c r="AF6" i="462"/>
  <c r="AE6" i="462"/>
  <c r="O6" i="462"/>
  <c r="N6" i="462"/>
  <c r="Q6" i="462" s="1"/>
  <c r="M6" i="462"/>
  <c r="K6" i="462"/>
  <c r="G6" i="462"/>
  <c r="AF5" i="462"/>
  <c r="AE5" i="462"/>
  <c r="O5" i="462"/>
  <c r="M5" i="462"/>
  <c r="N5" i="462" s="1"/>
  <c r="K5" i="462"/>
  <c r="G5" i="462"/>
  <c r="Y2" i="462"/>
  <c r="O6" i="460" s="1"/>
  <c r="H2" i="462"/>
  <c r="D1" i="462"/>
  <c r="O157" i="461"/>
  <c r="L157" i="461"/>
  <c r="K157" i="461"/>
  <c r="J157" i="461"/>
  <c r="I157" i="461"/>
  <c r="O152" i="461"/>
  <c r="N152" i="461"/>
  <c r="Q152" i="461" s="1"/>
  <c r="M152" i="461"/>
  <c r="AB152" i="461" s="1"/>
  <c r="K152" i="461"/>
  <c r="G152" i="461"/>
  <c r="AB151" i="461"/>
  <c r="AA151" i="461"/>
  <c r="O151" i="461"/>
  <c r="M151" i="461"/>
  <c r="N151" i="461" s="1"/>
  <c r="K151" i="461"/>
  <c r="G151" i="461"/>
  <c r="AB150" i="461"/>
  <c r="AA150" i="461"/>
  <c r="Q150" i="461"/>
  <c r="P150" i="461"/>
  <c r="O150" i="461"/>
  <c r="N150" i="461"/>
  <c r="M150" i="461"/>
  <c r="K150" i="461"/>
  <c r="G150" i="461"/>
  <c r="O149" i="461"/>
  <c r="M149" i="461"/>
  <c r="AB149" i="461" s="1"/>
  <c r="K149" i="461"/>
  <c r="G149" i="461"/>
  <c r="O148" i="461"/>
  <c r="N148" i="461"/>
  <c r="Q148" i="461" s="1"/>
  <c r="M148" i="461"/>
  <c r="AB148" i="461" s="1"/>
  <c r="K148" i="461"/>
  <c r="G148" i="461"/>
  <c r="AB147" i="461"/>
  <c r="AA147" i="461"/>
  <c r="O147" i="461"/>
  <c r="M147" i="461"/>
  <c r="N147" i="461" s="1"/>
  <c r="K147" i="461"/>
  <c r="G147" i="461"/>
  <c r="AB146" i="461"/>
  <c r="AA146" i="461"/>
  <c r="Q146" i="461"/>
  <c r="P146" i="461"/>
  <c r="O146" i="461"/>
  <c r="N146" i="461"/>
  <c r="M146" i="461"/>
  <c r="K146" i="461"/>
  <c r="G146" i="461"/>
  <c r="O145" i="461"/>
  <c r="M145" i="461"/>
  <c r="AB145" i="461" s="1"/>
  <c r="K145" i="461"/>
  <c r="G145" i="461"/>
  <c r="O144" i="461"/>
  <c r="M144" i="461"/>
  <c r="AB144" i="461" s="1"/>
  <c r="K144" i="461"/>
  <c r="G144" i="461"/>
  <c r="AB143" i="461"/>
  <c r="AA143" i="461"/>
  <c r="O143" i="461"/>
  <c r="M143" i="461"/>
  <c r="N143" i="461" s="1"/>
  <c r="K143" i="461"/>
  <c r="G143" i="461"/>
  <c r="AB142" i="461"/>
  <c r="AA142" i="461"/>
  <c r="Q142" i="461"/>
  <c r="P142" i="461"/>
  <c r="O142" i="461"/>
  <c r="N142" i="461"/>
  <c r="M142" i="461"/>
  <c r="K142" i="461"/>
  <c r="G142" i="461"/>
  <c r="AA141" i="461"/>
  <c r="O141" i="461"/>
  <c r="N141" i="461"/>
  <c r="Q141" i="461" s="1"/>
  <c r="M141" i="461"/>
  <c r="AB141" i="461" s="1"/>
  <c r="K141" i="461"/>
  <c r="G141" i="461"/>
  <c r="L140" i="461"/>
  <c r="O140" i="461" s="1"/>
  <c r="K140" i="461"/>
  <c r="J140" i="461"/>
  <c r="I140" i="461"/>
  <c r="O135" i="461"/>
  <c r="N135" i="461"/>
  <c r="Q135" i="461" s="1"/>
  <c r="M135" i="461"/>
  <c r="AB135" i="461" s="1"/>
  <c r="K135" i="461"/>
  <c r="G135" i="461"/>
  <c r="AB134" i="461"/>
  <c r="AA134" i="461"/>
  <c r="O134" i="461"/>
  <c r="M134" i="461"/>
  <c r="N134" i="461" s="1"/>
  <c r="K134" i="461"/>
  <c r="G134" i="461"/>
  <c r="AB133" i="461"/>
  <c r="AA133" i="461"/>
  <c r="Q133" i="461"/>
  <c r="P133" i="461"/>
  <c r="O133" i="461"/>
  <c r="N133" i="461"/>
  <c r="M133" i="461"/>
  <c r="K133" i="461"/>
  <c r="G133" i="461"/>
  <c r="AA132" i="461"/>
  <c r="O132" i="461"/>
  <c r="N132" i="461"/>
  <c r="Q132" i="461" s="1"/>
  <c r="M132" i="461"/>
  <c r="AB132" i="461" s="1"/>
  <c r="K132" i="461"/>
  <c r="G132" i="461"/>
  <c r="O131" i="461"/>
  <c r="N131" i="461"/>
  <c r="Q131" i="461" s="1"/>
  <c r="M131" i="461"/>
  <c r="AB131" i="461" s="1"/>
  <c r="K131" i="461"/>
  <c r="G131" i="461"/>
  <c r="AB130" i="461"/>
  <c r="AA130" i="461"/>
  <c r="O130" i="461"/>
  <c r="M130" i="461"/>
  <c r="N130" i="461" s="1"/>
  <c r="K130" i="461"/>
  <c r="G130" i="461"/>
  <c r="AB129" i="461"/>
  <c r="AA129" i="461"/>
  <c r="Q129" i="461"/>
  <c r="P129" i="461"/>
  <c r="O129" i="461"/>
  <c r="N129" i="461"/>
  <c r="M129" i="461"/>
  <c r="K129" i="461"/>
  <c r="G129" i="461"/>
  <c r="AA128" i="461"/>
  <c r="O128" i="461"/>
  <c r="N128" i="461"/>
  <c r="Q128" i="461" s="1"/>
  <c r="M128" i="461"/>
  <c r="AB128" i="461" s="1"/>
  <c r="K128" i="461"/>
  <c r="G128" i="461"/>
  <c r="O127" i="461"/>
  <c r="N127" i="461"/>
  <c r="Q127" i="461" s="1"/>
  <c r="M127" i="461"/>
  <c r="AB127" i="461" s="1"/>
  <c r="K127" i="461"/>
  <c r="G127" i="461"/>
  <c r="AB126" i="461"/>
  <c r="AA126" i="461"/>
  <c r="O126" i="461"/>
  <c r="M126" i="461"/>
  <c r="N126" i="461" s="1"/>
  <c r="K126" i="461"/>
  <c r="G126" i="461"/>
  <c r="AB125" i="461"/>
  <c r="AA125" i="461"/>
  <c r="Q125" i="461"/>
  <c r="P125" i="461"/>
  <c r="O125" i="461"/>
  <c r="N125" i="461"/>
  <c r="M125" i="461"/>
  <c r="K125" i="461"/>
  <c r="G125" i="461"/>
  <c r="AB124" i="461"/>
  <c r="AA124" i="461"/>
  <c r="O124" i="461"/>
  <c r="M124" i="461"/>
  <c r="N124" i="461" s="1"/>
  <c r="K124" i="461"/>
  <c r="G124" i="461"/>
  <c r="M123" i="461"/>
  <c r="AB123" i="461" s="1"/>
  <c r="AC107" i="461" s="1"/>
  <c r="L123" i="461"/>
  <c r="O123" i="461" s="1"/>
  <c r="J123" i="461"/>
  <c r="K123" i="461" s="1"/>
  <c r="I123" i="461"/>
  <c r="O109" i="461"/>
  <c r="M109" i="461"/>
  <c r="AB109" i="461" s="1"/>
  <c r="K109" i="461"/>
  <c r="G109" i="461"/>
  <c r="O108" i="461"/>
  <c r="M108" i="461"/>
  <c r="AB108" i="461" s="1"/>
  <c r="K108" i="461"/>
  <c r="G108" i="461"/>
  <c r="AB107" i="461"/>
  <c r="AA107" i="461"/>
  <c r="O107" i="461"/>
  <c r="M107" i="461"/>
  <c r="N107" i="461" s="1"/>
  <c r="K107" i="461"/>
  <c r="G107" i="461"/>
  <c r="L106" i="461"/>
  <c r="O106" i="461" s="1"/>
  <c r="J106" i="461"/>
  <c r="K106" i="461" s="1"/>
  <c r="I106" i="461"/>
  <c r="AB92" i="461"/>
  <c r="O92" i="461"/>
  <c r="M92" i="461"/>
  <c r="N92" i="461" s="1"/>
  <c r="K92" i="461"/>
  <c r="G92" i="461"/>
  <c r="O91" i="461"/>
  <c r="M91" i="461"/>
  <c r="AB91" i="461" s="1"/>
  <c r="K91" i="461"/>
  <c r="G91" i="461"/>
  <c r="O90" i="461"/>
  <c r="M90" i="461"/>
  <c r="M106" i="461" s="1"/>
  <c r="K90" i="461"/>
  <c r="G90" i="461"/>
  <c r="L89" i="461"/>
  <c r="O89" i="461" s="1"/>
  <c r="J89" i="461"/>
  <c r="K89" i="461" s="1"/>
  <c r="I89" i="461"/>
  <c r="AB81" i="461"/>
  <c r="O81" i="461"/>
  <c r="M81" i="461"/>
  <c r="AA81" i="461" s="1"/>
  <c r="K81" i="461"/>
  <c r="G81" i="461"/>
  <c r="AA80" i="461"/>
  <c r="O80" i="461"/>
  <c r="M80" i="461"/>
  <c r="N80" i="461" s="1"/>
  <c r="K80" i="461"/>
  <c r="G80" i="461"/>
  <c r="AA79" i="461"/>
  <c r="O79" i="461"/>
  <c r="N79" i="461"/>
  <c r="Q79" i="461" s="1"/>
  <c r="M79" i="461"/>
  <c r="AB79" i="461" s="1"/>
  <c r="K79" i="461"/>
  <c r="G79" i="461"/>
  <c r="O78" i="461"/>
  <c r="N78" i="461"/>
  <c r="Q78" i="461" s="1"/>
  <c r="M78" i="461"/>
  <c r="AB78" i="461" s="1"/>
  <c r="K78" i="461"/>
  <c r="G78" i="461"/>
  <c r="O77" i="461"/>
  <c r="M77" i="461"/>
  <c r="AA77" i="461" s="1"/>
  <c r="K77" i="461"/>
  <c r="G77" i="461"/>
  <c r="AA76" i="461"/>
  <c r="O76" i="461"/>
  <c r="M76" i="461"/>
  <c r="N76" i="461" s="1"/>
  <c r="K76" i="461"/>
  <c r="G76" i="461"/>
  <c r="AA75" i="461"/>
  <c r="O75" i="461"/>
  <c r="N75" i="461"/>
  <c r="Q75" i="461" s="1"/>
  <c r="M75" i="461"/>
  <c r="AB75" i="461" s="1"/>
  <c r="K75" i="461"/>
  <c r="G75" i="461"/>
  <c r="O74" i="461"/>
  <c r="N74" i="461"/>
  <c r="Q74" i="461" s="1"/>
  <c r="M74" i="461"/>
  <c r="AB74" i="461" s="1"/>
  <c r="K74" i="461"/>
  <c r="G74" i="461"/>
  <c r="O73" i="461"/>
  <c r="M73" i="461"/>
  <c r="AB73" i="461" s="1"/>
  <c r="K73" i="461"/>
  <c r="G73" i="461"/>
  <c r="L72" i="461"/>
  <c r="O72" i="461" s="1"/>
  <c r="J72" i="461"/>
  <c r="K72" i="461" s="1"/>
  <c r="I72" i="461"/>
  <c r="AA63" i="461"/>
  <c r="O63" i="461"/>
  <c r="M63" i="461"/>
  <c r="N63" i="461" s="1"/>
  <c r="K63" i="461"/>
  <c r="G63" i="461"/>
  <c r="AB62" i="461"/>
  <c r="AA62" i="461"/>
  <c r="O62" i="461"/>
  <c r="M62" i="461"/>
  <c r="N62" i="461" s="1"/>
  <c r="K62" i="461"/>
  <c r="G62" i="461"/>
  <c r="O61" i="461"/>
  <c r="M61" i="461"/>
  <c r="AB61" i="461" s="1"/>
  <c r="K61" i="461"/>
  <c r="G61" i="461"/>
  <c r="O60" i="461"/>
  <c r="M60" i="461"/>
  <c r="AB60" i="461" s="1"/>
  <c r="K60" i="461"/>
  <c r="G60" i="461"/>
  <c r="AA59" i="461"/>
  <c r="O59" i="461"/>
  <c r="M59" i="461"/>
  <c r="N59" i="461" s="1"/>
  <c r="K59" i="461"/>
  <c r="G59" i="461"/>
  <c r="AB58" i="461"/>
  <c r="AA58" i="461"/>
  <c r="O58" i="461"/>
  <c r="N58" i="461"/>
  <c r="Q58" i="461" s="1"/>
  <c r="M58" i="461"/>
  <c r="K58" i="461"/>
  <c r="G58" i="461"/>
  <c r="O57" i="461"/>
  <c r="M57" i="461"/>
  <c r="AB57" i="461" s="1"/>
  <c r="K57" i="461"/>
  <c r="G57" i="461"/>
  <c r="O56" i="461"/>
  <c r="M56" i="461"/>
  <c r="AB56" i="461" s="1"/>
  <c r="K56" i="461"/>
  <c r="G56" i="461"/>
  <c r="L55" i="461"/>
  <c r="O55" i="461" s="1"/>
  <c r="J55" i="461"/>
  <c r="K55" i="461" s="1"/>
  <c r="I55" i="461"/>
  <c r="O39" i="461"/>
  <c r="M39" i="461"/>
  <c r="AA39" i="461" s="1"/>
  <c r="K39" i="461"/>
  <c r="G39" i="461"/>
  <c r="L38" i="461"/>
  <c r="O38" i="461" s="1"/>
  <c r="J38" i="461"/>
  <c r="K38" i="461" s="1"/>
  <c r="I38" i="461"/>
  <c r="AB23" i="461"/>
  <c r="AA23" i="461"/>
  <c r="O23" i="461"/>
  <c r="M23" i="461"/>
  <c r="N23" i="461" s="1"/>
  <c r="K23" i="461"/>
  <c r="G23" i="461"/>
  <c r="AB22" i="461"/>
  <c r="AA22" i="461"/>
  <c r="O22" i="461"/>
  <c r="M22" i="461"/>
  <c r="N22" i="461" s="1"/>
  <c r="K22" i="461"/>
  <c r="G22" i="461"/>
  <c r="M21" i="461"/>
  <c r="AB21" i="461" s="1"/>
  <c r="AC5" i="461" s="1"/>
  <c r="L21" i="461"/>
  <c r="O21" i="461" s="1"/>
  <c r="J21" i="461"/>
  <c r="K21" i="461" s="1"/>
  <c r="I21" i="461"/>
  <c r="O8" i="461"/>
  <c r="M8" i="461"/>
  <c r="AB8" i="461" s="1"/>
  <c r="K8" i="461"/>
  <c r="G8" i="461"/>
  <c r="O7" i="461"/>
  <c r="M7" i="461"/>
  <c r="AB7" i="461" s="1"/>
  <c r="K7" i="461"/>
  <c r="G7" i="461"/>
  <c r="AB6" i="461"/>
  <c r="AA6" i="461"/>
  <c r="O6" i="461"/>
  <c r="N6" i="461"/>
  <c r="P6" i="461" s="1"/>
  <c r="M6" i="461"/>
  <c r="K6" i="461"/>
  <c r="G6" i="461"/>
  <c r="AA5" i="461"/>
  <c r="Q5" i="461"/>
  <c r="O5" i="461"/>
  <c r="N5" i="461"/>
  <c r="P5" i="461" s="1"/>
  <c r="M5" i="461"/>
  <c r="AB5" i="461" s="1"/>
  <c r="K5" i="461"/>
  <c r="G5" i="461"/>
  <c r="F1" i="461" s="1"/>
  <c r="H2" i="461"/>
  <c r="D1" i="461"/>
  <c r="F3" i="460" s="1"/>
  <c r="X34" i="460"/>
  <c r="W34" i="460"/>
  <c r="V34" i="460"/>
  <c r="P34" i="460"/>
  <c r="O34" i="460"/>
  <c r="N34" i="460"/>
  <c r="M34" i="460"/>
  <c r="H34" i="460"/>
  <c r="G34" i="460"/>
  <c r="O16" i="460"/>
  <c r="N16" i="460"/>
  <c r="M16" i="460"/>
  <c r="I8" i="460" s="1"/>
  <c r="K16" i="460"/>
  <c r="H16" i="460"/>
  <c r="G16" i="460"/>
  <c r="F16" i="460"/>
  <c r="E16" i="460"/>
  <c r="M8" i="460"/>
  <c r="K8" i="460"/>
  <c r="G8" i="460"/>
  <c r="F8" i="460"/>
  <c r="M7" i="460"/>
  <c r="K7" i="460"/>
  <c r="I7" i="460"/>
  <c r="G7" i="460"/>
  <c r="F7" i="460"/>
  <c r="E7" i="460"/>
  <c r="M6" i="460"/>
  <c r="K6" i="460"/>
  <c r="I6" i="460"/>
  <c r="G6" i="460"/>
  <c r="F6" i="460"/>
  <c r="E6" i="460"/>
  <c r="AD140" i="459"/>
  <c r="AC140" i="459"/>
  <c r="Z140" i="459"/>
  <c r="Y140" i="459"/>
  <c r="L140" i="459"/>
  <c r="O140" i="459" s="1"/>
  <c r="J140" i="459"/>
  <c r="K140" i="459" s="1"/>
  <c r="I140" i="459"/>
  <c r="O126" i="459"/>
  <c r="M126" i="459"/>
  <c r="AF126" i="459" s="1"/>
  <c r="K126" i="459"/>
  <c r="G126" i="459"/>
  <c r="AE125" i="459"/>
  <c r="Q125" i="459"/>
  <c r="O125" i="459"/>
  <c r="N125" i="459"/>
  <c r="P125" i="459" s="1"/>
  <c r="M125" i="459"/>
  <c r="AF125" i="459" s="1"/>
  <c r="K125" i="459"/>
  <c r="G125" i="459"/>
  <c r="AE124" i="459"/>
  <c r="O124" i="459"/>
  <c r="M124" i="459"/>
  <c r="N124" i="459" s="1"/>
  <c r="K124" i="459"/>
  <c r="G124" i="459"/>
  <c r="AD123" i="459"/>
  <c r="AC123" i="459"/>
  <c r="Z123" i="459"/>
  <c r="Y123" i="459"/>
  <c r="L123" i="459"/>
  <c r="O123" i="459" s="1"/>
  <c r="J123" i="459"/>
  <c r="K123" i="459" s="1"/>
  <c r="I123" i="459"/>
  <c r="AF109" i="459"/>
  <c r="O109" i="459"/>
  <c r="M109" i="459"/>
  <c r="AE109" i="459" s="1"/>
  <c r="K109" i="459"/>
  <c r="G109" i="459"/>
  <c r="O108" i="459"/>
  <c r="M108" i="459"/>
  <c r="N108" i="459" s="1"/>
  <c r="K108" i="459"/>
  <c r="G108" i="459"/>
  <c r="AF107" i="459"/>
  <c r="AE107" i="459"/>
  <c r="O107" i="459"/>
  <c r="M107" i="459"/>
  <c r="N107" i="459" s="1"/>
  <c r="K107" i="459"/>
  <c r="G107" i="459"/>
  <c r="AD106" i="459"/>
  <c r="AC106" i="459"/>
  <c r="Z106" i="459"/>
  <c r="Y106" i="459"/>
  <c r="M106" i="459"/>
  <c r="N106" i="459" s="1"/>
  <c r="L106" i="459"/>
  <c r="O106" i="459" s="1"/>
  <c r="J106" i="459"/>
  <c r="K106" i="459" s="1"/>
  <c r="I106" i="459"/>
  <c r="AF90" i="459"/>
  <c r="AE90" i="459"/>
  <c r="Q90" i="459"/>
  <c r="O90" i="459"/>
  <c r="N90" i="459"/>
  <c r="P90" i="459" s="1"/>
  <c r="M90" i="459"/>
  <c r="K90" i="459"/>
  <c r="G90" i="459"/>
  <c r="AD89" i="459"/>
  <c r="AC89" i="459"/>
  <c r="Z89" i="459"/>
  <c r="Y89" i="459"/>
  <c r="O89" i="459"/>
  <c r="L89" i="459"/>
  <c r="J89" i="459"/>
  <c r="I89" i="459"/>
  <c r="K89" i="459" s="1"/>
  <c r="AF76" i="459"/>
  <c r="AE76" i="459"/>
  <c r="Q76" i="459"/>
  <c r="O76" i="459"/>
  <c r="N76" i="459"/>
  <c r="P76" i="459" s="1"/>
  <c r="M76" i="459"/>
  <c r="K76" i="459"/>
  <c r="G76" i="459"/>
  <c r="AF75" i="459"/>
  <c r="AE75" i="459"/>
  <c r="O75" i="459"/>
  <c r="N75" i="459"/>
  <c r="Q75" i="459" s="1"/>
  <c r="M75" i="459"/>
  <c r="K75" i="459"/>
  <c r="G75" i="459"/>
  <c r="O74" i="459"/>
  <c r="M74" i="459"/>
  <c r="AF74" i="459" s="1"/>
  <c r="K74" i="459"/>
  <c r="G74" i="459"/>
  <c r="AE73" i="459"/>
  <c r="O73" i="459"/>
  <c r="M73" i="459"/>
  <c r="AF73" i="459" s="1"/>
  <c r="K73" i="459"/>
  <c r="G73" i="459"/>
  <c r="AD72" i="459"/>
  <c r="AD2" i="459" s="1"/>
  <c r="R6" i="457" s="1"/>
  <c r="AC72" i="459"/>
  <c r="Z72" i="459"/>
  <c r="Y72" i="459"/>
  <c r="L72" i="459"/>
  <c r="O72" i="459" s="1"/>
  <c r="K72" i="459"/>
  <c r="J72" i="459"/>
  <c r="I72" i="459"/>
  <c r="AF60" i="459"/>
  <c r="O60" i="459"/>
  <c r="M60" i="459"/>
  <c r="AE60" i="459" s="1"/>
  <c r="K60" i="459"/>
  <c r="G60" i="459"/>
  <c r="AF59" i="459"/>
  <c r="O59" i="459"/>
  <c r="M59" i="459"/>
  <c r="AE59" i="459" s="1"/>
  <c r="K59" i="459"/>
  <c r="G59" i="459"/>
  <c r="O58" i="459"/>
  <c r="M58" i="459"/>
  <c r="N58" i="459" s="1"/>
  <c r="K58" i="459"/>
  <c r="G58" i="459"/>
  <c r="O57" i="459"/>
  <c r="M57" i="459"/>
  <c r="AF57" i="459" s="1"/>
  <c r="K57" i="459"/>
  <c r="G57" i="459"/>
  <c r="O56" i="459"/>
  <c r="N56" i="459"/>
  <c r="Q56" i="459" s="1"/>
  <c r="M56" i="459"/>
  <c r="AF56" i="459" s="1"/>
  <c r="K56" i="459"/>
  <c r="G56" i="459"/>
  <c r="AD55" i="459"/>
  <c r="AC55" i="459"/>
  <c r="Z55" i="459"/>
  <c r="Y55" i="459"/>
  <c r="O55" i="459"/>
  <c r="M55" i="459"/>
  <c r="AF55" i="459" s="1"/>
  <c r="AG39" i="459" s="1"/>
  <c r="L55" i="459"/>
  <c r="J55" i="459"/>
  <c r="K55" i="459" s="1"/>
  <c r="I55" i="459"/>
  <c r="O42" i="459"/>
  <c r="N42" i="459"/>
  <c r="Q42" i="459" s="1"/>
  <c r="M42" i="459"/>
  <c r="AF42" i="459" s="1"/>
  <c r="K42" i="459"/>
  <c r="G42" i="459"/>
  <c r="AE41" i="459"/>
  <c r="O41" i="459"/>
  <c r="N41" i="459"/>
  <c r="Q41" i="459" s="1"/>
  <c r="M41" i="459"/>
  <c r="AF41" i="459" s="1"/>
  <c r="K41" i="459"/>
  <c r="G41" i="459"/>
  <c r="AF40" i="459"/>
  <c r="AE40" i="459"/>
  <c r="O40" i="459"/>
  <c r="N40" i="459"/>
  <c r="Q40" i="459" s="1"/>
  <c r="M40" i="459"/>
  <c r="K40" i="459"/>
  <c r="G40" i="459"/>
  <c r="AF39" i="459"/>
  <c r="AE39" i="459"/>
  <c r="O39" i="459"/>
  <c r="N39" i="459"/>
  <c r="P39" i="459" s="1"/>
  <c r="M39" i="459"/>
  <c r="K39" i="459"/>
  <c r="G39" i="459"/>
  <c r="AD38" i="459"/>
  <c r="AC38" i="459"/>
  <c r="Z38" i="459"/>
  <c r="Y38" i="459"/>
  <c r="Y2" i="459" s="1"/>
  <c r="O6" i="457" s="1"/>
  <c r="O38" i="459"/>
  <c r="L38" i="459"/>
  <c r="J38" i="459"/>
  <c r="I38" i="459"/>
  <c r="K38" i="459" s="1"/>
  <c r="AF26" i="459"/>
  <c r="AE26" i="459"/>
  <c r="Q26" i="459"/>
  <c r="O26" i="459"/>
  <c r="N26" i="459"/>
  <c r="P26" i="459" s="1"/>
  <c r="M26" i="459"/>
  <c r="K26" i="459"/>
  <c r="G26" i="459"/>
  <c r="AF25" i="459"/>
  <c r="AE25" i="459"/>
  <c r="O25" i="459"/>
  <c r="N25" i="459"/>
  <c r="Q25" i="459" s="1"/>
  <c r="M25" i="459"/>
  <c r="K25" i="459"/>
  <c r="G25" i="459"/>
  <c r="AE24" i="459"/>
  <c r="O24" i="459"/>
  <c r="M24" i="459"/>
  <c r="AF24" i="459" s="1"/>
  <c r="K24" i="459"/>
  <c r="G24" i="459"/>
  <c r="O23" i="459"/>
  <c r="M23" i="459"/>
  <c r="AF23" i="459" s="1"/>
  <c r="K23" i="459"/>
  <c r="G23" i="459"/>
  <c r="AF22" i="459"/>
  <c r="AE22" i="459"/>
  <c r="O22" i="459"/>
  <c r="N22" i="459"/>
  <c r="Q22" i="459" s="1"/>
  <c r="M22" i="459"/>
  <c r="M38" i="459" s="1"/>
  <c r="K22" i="459"/>
  <c r="G22" i="459"/>
  <c r="AD21" i="459"/>
  <c r="AC21" i="459"/>
  <c r="Z21" i="459"/>
  <c r="Y21" i="459"/>
  <c r="O21" i="459"/>
  <c r="L21" i="459"/>
  <c r="J21" i="459"/>
  <c r="K21" i="459" s="1"/>
  <c r="I21" i="459"/>
  <c r="AF7" i="459"/>
  <c r="O7" i="459"/>
  <c r="N7" i="459"/>
  <c r="Q7" i="459" s="1"/>
  <c r="M7" i="459"/>
  <c r="AE7" i="459" s="1"/>
  <c r="K7" i="459"/>
  <c r="G7" i="459"/>
  <c r="O6" i="459"/>
  <c r="M6" i="459"/>
  <c r="N6" i="459" s="1"/>
  <c r="K6" i="459"/>
  <c r="G6" i="459"/>
  <c r="F1" i="459" s="1"/>
  <c r="F2" i="459" s="1"/>
  <c r="AF5" i="459"/>
  <c r="AE5" i="459"/>
  <c r="O5" i="459"/>
  <c r="N5" i="459"/>
  <c r="M5" i="459"/>
  <c r="K5" i="459"/>
  <c r="G5" i="459"/>
  <c r="Z2" i="459"/>
  <c r="H2" i="459"/>
  <c r="H1" i="459"/>
  <c r="D1" i="459"/>
  <c r="L157" i="458"/>
  <c r="O157" i="458" s="1"/>
  <c r="J157" i="458"/>
  <c r="K157" i="458" s="1"/>
  <c r="I157" i="458"/>
  <c r="AA152" i="458"/>
  <c r="O152" i="458"/>
  <c r="M152" i="458"/>
  <c r="AB152" i="458" s="1"/>
  <c r="K152" i="458"/>
  <c r="G152" i="458"/>
  <c r="AA151" i="458"/>
  <c r="O151" i="458"/>
  <c r="M151" i="458"/>
  <c r="N151" i="458" s="1"/>
  <c r="K151" i="458"/>
  <c r="G151" i="458"/>
  <c r="AB150" i="458"/>
  <c r="AA150" i="458"/>
  <c r="O150" i="458"/>
  <c r="N150" i="458"/>
  <c r="P150" i="458" s="1"/>
  <c r="M150" i="458"/>
  <c r="K150" i="458"/>
  <c r="Q150" i="458" s="1"/>
  <c r="G150" i="458"/>
  <c r="AB149" i="458"/>
  <c r="AA149" i="458"/>
  <c r="O149" i="458"/>
  <c r="N149" i="458"/>
  <c r="Q149" i="458" s="1"/>
  <c r="M149" i="458"/>
  <c r="K149" i="458"/>
  <c r="G149" i="458"/>
  <c r="AA148" i="458"/>
  <c r="O148" i="458"/>
  <c r="M148" i="458"/>
  <c r="AB148" i="458" s="1"/>
  <c r="K148" i="458"/>
  <c r="G148" i="458"/>
  <c r="AA147" i="458"/>
  <c r="O147" i="458"/>
  <c r="M147" i="458"/>
  <c r="N147" i="458" s="1"/>
  <c r="K147" i="458"/>
  <c r="G147" i="458"/>
  <c r="AB146" i="458"/>
  <c r="AA146" i="458"/>
  <c r="O146" i="458"/>
  <c r="N146" i="458"/>
  <c r="P146" i="458" s="1"/>
  <c r="M146" i="458"/>
  <c r="K146" i="458"/>
  <c r="Q146" i="458" s="1"/>
  <c r="G146" i="458"/>
  <c r="AB145" i="458"/>
  <c r="AA145" i="458"/>
  <c r="O145" i="458"/>
  <c r="N145" i="458"/>
  <c r="Q145" i="458" s="1"/>
  <c r="M145" i="458"/>
  <c r="K145" i="458"/>
  <c r="G145" i="458"/>
  <c r="AA144" i="458"/>
  <c r="O144" i="458"/>
  <c r="M144" i="458"/>
  <c r="AB144" i="458" s="1"/>
  <c r="K144" i="458"/>
  <c r="G144" i="458"/>
  <c r="AA143" i="458"/>
  <c r="O143" i="458"/>
  <c r="M143" i="458"/>
  <c r="N143" i="458" s="1"/>
  <c r="K143" i="458"/>
  <c r="G143" i="458"/>
  <c r="AB142" i="458"/>
  <c r="AA142" i="458"/>
  <c r="O142" i="458"/>
  <c r="N142" i="458"/>
  <c r="Q142" i="458" s="1"/>
  <c r="M142" i="458"/>
  <c r="K142" i="458"/>
  <c r="G142" i="458"/>
  <c r="AB141" i="458"/>
  <c r="O141" i="458"/>
  <c r="N141" i="458"/>
  <c r="Q141" i="458" s="1"/>
  <c r="M141" i="458"/>
  <c r="AA141" i="458" s="1"/>
  <c r="K141" i="458"/>
  <c r="G141" i="458"/>
  <c r="L140" i="458"/>
  <c r="O140" i="458" s="1"/>
  <c r="K140" i="458"/>
  <c r="J140" i="458"/>
  <c r="I140" i="458"/>
  <c r="AB135" i="458"/>
  <c r="O135" i="458"/>
  <c r="M135" i="458"/>
  <c r="AA135" i="458" s="1"/>
  <c r="K135" i="458"/>
  <c r="G135" i="458"/>
  <c r="AB134" i="458"/>
  <c r="O134" i="458"/>
  <c r="N134" i="458"/>
  <c r="Q134" i="458" s="1"/>
  <c r="M134" i="458"/>
  <c r="AA134" i="458" s="1"/>
  <c r="K134" i="458"/>
  <c r="G134" i="458"/>
  <c r="O133" i="458"/>
  <c r="M133" i="458"/>
  <c r="N133" i="458" s="1"/>
  <c r="K133" i="458"/>
  <c r="G133" i="458"/>
  <c r="O132" i="458"/>
  <c r="M132" i="458"/>
  <c r="AB132" i="458" s="1"/>
  <c r="K132" i="458"/>
  <c r="G132" i="458"/>
  <c r="AB131" i="458"/>
  <c r="O131" i="458"/>
  <c r="M131" i="458"/>
  <c r="AA131" i="458" s="1"/>
  <c r="K131" i="458"/>
  <c r="G131" i="458"/>
  <c r="AB130" i="458"/>
  <c r="O130" i="458"/>
  <c r="N130" i="458"/>
  <c r="Q130" i="458" s="1"/>
  <c r="M130" i="458"/>
  <c r="AA130" i="458" s="1"/>
  <c r="K130" i="458"/>
  <c r="G130" i="458"/>
  <c r="O129" i="458"/>
  <c r="M129" i="458"/>
  <c r="N129" i="458" s="1"/>
  <c r="K129" i="458"/>
  <c r="G129" i="458"/>
  <c r="O128" i="458"/>
  <c r="M128" i="458"/>
  <c r="AB128" i="458" s="1"/>
  <c r="K128" i="458"/>
  <c r="G128" i="458"/>
  <c r="AB127" i="458"/>
  <c r="O127" i="458"/>
  <c r="M127" i="458"/>
  <c r="AA127" i="458" s="1"/>
  <c r="K127" i="458"/>
  <c r="G127" i="458"/>
  <c r="AB126" i="458"/>
  <c r="O126" i="458"/>
  <c r="N126" i="458"/>
  <c r="Q126" i="458" s="1"/>
  <c r="M126" i="458"/>
  <c r="AA126" i="458" s="1"/>
  <c r="K126" i="458"/>
  <c r="G126" i="458"/>
  <c r="O125" i="458"/>
  <c r="M125" i="458"/>
  <c r="N125" i="458" s="1"/>
  <c r="K125" i="458"/>
  <c r="G125" i="458"/>
  <c r="O124" i="458"/>
  <c r="N124" i="458"/>
  <c r="Q124" i="458" s="1"/>
  <c r="M124" i="458"/>
  <c r="AB124" i="458" s="1"/>
  <c r="K124" i="458"/>
  <c r="G124" i="458"/>
  <c r="L123" i="458"/>
  <c r="O123" i="458" s="1"/>
  <c r="J123" i="458"/>
  <c r="K123" i="458" s="1"/>
  <c r="I123" i="458"/>
  <c r="AA109" i="458"/>
  <c r="O109" i="458"/>
  <c r="N109" i="458"/>
  <c r="Q109" i="458" s="1"/>
  <c r="M109" i="458"/>
  <c r="AB109" i="458" s="1"/>
  <c r="K109" i="458"/>
  <c r="G109" i="458"/>
  <c r="AB108" i="458"/>
  <c r="AA108" i="458"/>
  <c r="Q108" i="458"/>
  <c r="O108" i="458"/>
  <c r="N108" i="458"/>
  <c r="P108" i="458" s="1"/>
  <c r="M108" i="458"/>
  <c r="K108" i="458"/>
  <c r="G108" i="458"/>
  <c r="AB107" i="458"/>
  <c r="AA107" i="458"/>
  <c r="O107" i="458"/>
  <c r="N107" i="458"/>
  <c r="Q107" i="458" s="1"/>
  <c r="M107" i="458"/>
  <c r="M123" i="458" s="1"/>
  <c r="K107" i="458"/>
  <c r="G107" i="458"/>
  <c r="M106" i="458"/>
  <c r="N106" i="458" s="1"/>
  <c r="L106" i="458"/>
  <c r="K106" i="458"/>
  <c r="J106" i="458"/>
  <c r="I106" i="458"/>
  <c r="O106" i="458" s="1"/>
  <c r="O92" i="458"/>
  <c r="M92" i="458"/>
  <c r="N92" i="458" s="1"/>
  <c r="K92" i="458"/>
  <c r="G92" i="458"/>
  <c r="AB91" i="458"/>
  <c r="O91" i="458"/>
  <c r="M91" i="458"/>
  <c r="AA91" i="458" s="1"/>
  <c r="K91" i="458"/>
  <c r="G91" i="458"/>
  <c r="AB90" i="458"/>
  <c r="O90" i="458"/>
  <c r="N90" i="458"/>
  <c r="Q90" i="458" s="1"/>
  <c r="M90" i="458"/>
  <c r="AA90" i="458" s="1"/>
  <c r="K90" i="458"/>
  <c r="G90" i="458"/>
  <c r="O89" i="458"/>
  <c r="L89" i="458"/>
  <c r="J89" i="458"/>
  <c r="K89" i="458" s="1"/>
  <c r="I89" i="458"/>
  <c r="AB81" i="458"/>
  <c r="AA81" i="458"/>
  <c r="O81" i="458"/>
  <c r="N81" i="458"/>
  <c r="Q81" i="458" s="1"/>
  <c r="M81" i="458"/>
  <c r="K81" i="458"/>
  <c r="G81" i="458"/>
  <c r="O80" i="458"/>
  <c r="M80" i="458"/>
  <c r="N80" i="458" s="1"/>
  <c r="K80" i="458"/>
  <c r="G80" i="458"/>
  <c r="O79" i="458"/>
  <c r="M79" i="458"/>
  <c r="AB79" i="458" s="1"/>
  <c r="K79" i="458"/>
  <c r="G79" i="458"/>
  <c r="AB78" i="458"/>
  <c r="O78" i="458"/>
  <c r="M78" i="458"/>
  <c r="AA78" i="458" s="1"/>
  <c r="K78" i="458"/>
  <c r="G78" i="458"/>
  <c r="AB77" i="458"/>
  <c r="AA77" i="458"/>
  <c r="O77" i="458"/>
  <c r="N77" i="458"/>
  <c r="Q77" i="458" s="1"/>
  <c r="M77" i="458"/>
  <c r="K77" i="458"/>
  <c r="G77" i="458"/>
  <c r="O76" i="458"/>
  <c r="M76" i="458"/>
  <c r="N76" i="458" s="1"/>
  <c r="K76" i="458"/>
  <c r="G76" i="458"/>
  <c r="O75" i="458"/>
  <c r="M75" i="458"/>
  <c r="AB75" i="458" s="1"/>
  <c r="K75" i="458"/>
  <c r="G75" i="458"/>
  <c r="AB74" i="458"/>
  <c r="O74" i="458"/>
  <c r="M74" i="458"/>
  <c r="AA74" i="458" s="1"/>
  <c r="K74" i="458"/>
  <c r="G74" i="458"/>
  <c r="O73" i="458"/>
  <c r="M73" i="458"/>
  <c r="AB73" i="458" s="1"/>
  <c r="K73" i="458"/>
  <c r="G73" i="458"/>
  <c r="O72" i="458"/>
  <c r="M72" i="458"/>
  <c r="N72" i="458" s="1"/>
  <c r="L72" i="458"/>
  <c r="J72" i="458"/>
  <c r="K72" i="458" s="1"/>
  <c r="I72" i="458"/>
  <c r="AB63" i="458"/>
  <c r="AA63" i="458"/>
  <c r="O63" i="458"/>
  <c r="N63" i="458"/>
  <c r="P63" i="458" s="1"/>
  <c r="M63" i="458"/>
  <c r="K63" i="458"/>
  <c r="G63" i="458"/>
  <c r="O62" i="458"/>
  <c r="N62" i="458"/>
  <c r="Q62" i="458" s="1"/>
  <c r="M62" i="458"/>
  <c r="AB62" i="458" s="1"/>
  <c r="K62" i="458"/>
  <c r="G62" i="458"/>
  <c r="AA61" i="458"/>
  <c r="O61" i="458"/>
  <c r="N61" i="458"/>
  <c r="Q61" i="458" s="1"/>
  <c r="M61" i="458"/>
  <c r="AB61" i="458" s="1"/>
  <c r="K61" i="458"/>
  <c r="G61" i="458"/>
  <c r="AB60" i="458"/>
  <c r="AA60" i="458"/>
  <c r="O60" i="458"/>
  <c r="N60" i="458"/>
  <c r="P60" i="458" s="1"/>
  <c r="M60" i="458"/>
  <c r="K60" i="458"/>
  <c r="G60" i="458"/>
  <c r="AB59" i="458"/>
  <c r="AA59" i="458"/>
  <c r="Q59" i="458"/>
  <c r="O59" i="458"/>
  <c r="N59" i="458"/>
  <c r="P59" i="458" s="1"/>
  <c r="M59" i="458"/>
  <c r="K59" i="458"/>
  <c r="G59" i="458"/>
  <c r="O58" i="458"/>
  <c r="N58" i="458"/>
  <c r="Q58" i="458" s="1"/>
  <c r="M58" i="458"/>
  <c r="AB58" i="458" s="1"/>
  <c r="K58" i="458"/>
  <c r="G58" i="458"/>
  <c r="AA57" i="458"/>
  <c r="O57" i="458"/>
  <c r="M57" i="458"/>
  <c r="AB57" i="458" s="1"/>
  <c r="K57" i="458"/>
  <c r="G57" i="458"/>
  <c r="AA56" i="458"/>
  <c r="O56" i="458"/>
  <c r="M56" i="458"/>
  <c r="AB56" i="458" s="1"/>
  <c r="K56" i="458"/>
  <c r="G56" i="458"/>
  <c r="AB55" i="458"/>
  <c r="AC39" i="458" s="1"/>
  <c r="N55" i="458"/>
  <c r="Q55" i="458" s="1"/>
  <c r="R39" i="458" s="1"/>
  <c r="M55" i="458"/>
  <c r="AA55" i="458" s="1"/>
  <c r="L55" i="458"/>
  <c r="O55" i="458" s="1"/>
  <c r="J55" i="458"/>
  <c r="K55" i="458" s="1"/>
  <c r="I55" i="458"/>
  <c r="AB39" i="458"/>
  <c r="AA39" i="458"/>
  <c r="Q39" i="458"/>
  <c r="O39" i="458"/>
  <c r="N39" i="458"/>
  <c r="P39" i="458" s="1"/>
  <c r="M39" i="458"/>
  <c r="K39" i="458"/>
  <c r="G39" i="458"/>
  <c r="L38" i="458"/>
  <c r="O38" i="458" s="1"/>
  <c r="J38" i="458"/>
  <c r="I38" i="458"/>
  <c r="K38" i="458" s="1"/>
  <c r="O23" i="458"/>
  <c r="M23" i="458"/>
  <c r="N23" i="458" s="1"/>
  <c r="K23" i="458"/>
  <c r="G23" i="458"/>
  <c r="AB22" i="458"/>
  <c r="AA22" i="458"/>
  <c r="O22" i="458"/>
  <c r="N22" i="458"/>
  <c r="Q22" i="458" s="1"/>
  <c r="M22" i="458"/>
  <c r="M38" i="458" s="1"/>
  <c r="K22" i="458"/>
  <c r="G22" i="458"/>
  <c r="L21" i="458"/>
  <c r="O21" i="458" s="1"/>
  <c r="J21" i="458"/>
  <c r="K21" i="458" s="1"/>
  <c r="I21" i="458"/>
  <c r="AA8" i="458"/>
  <c r="O8" i="458"/>
  <c r="N8" i="458"/>
  <c r="Q8" i="458" s="1"/>
  <c r="M8" i="458"/>
  <c r="AB8" i="458" s="1"/>
  <c r="K8" i="458"/>
  <c r="G8" i="458"/>
  <c r="O7" i="458"/>
  <c r="M7" i="458"/>
  <c r="AB7" i="458" s="1"/>
  <c r="K7" i="458"/>
  <c r="G7" i="458"/>
  <c r="O6" i="458"/>
  <c r="N6" i="458"/>
  <c r="P6" i="458" s="1"/>
  <c r="M6" i="458"/>
  <c r="AB6" i="458" s="1"/>
  <c r="K6" i="458"/>
  <c r="G6" i="458"/>
  <c r="O5" i="458"/>
  <c r="M5" i="458"/>
  <c r="N5" i="458" s="1"/>
  <c r="K5" i="458"/>
  <c r="G5" i="458"/>
  <c r="F1" i="458" s="1"/>
  <c r="H2" i="458"/>
  <c r="D1" i="458"/>
  <c r="X34" i="457"/>
  <c r="M8" i="457" s="1"/>
  <c r="W34" i="457"/>
  <c r="V34" i="457"/>
  <c r="P34" i="457"/>
  <c r="O34" i="457"/>
  <c r="N34" i="457"/>
  <c r="K8" i="457" s="1"/>
  <c r="M34" i="457"/>
  <c r="H34" i="457"/>
  <c r="G34" i="457"/>
  <c r="O16" i="457"/>
  <c r="N16" i="457"/>
  <c r="M16" i="457"/>
  <c r="K16" i="457"/>
  <c r="H16" i="457"/>
  <c r="G16" i="457"/>
  <c r="F16" i="457"/>
  <c r="G8" i="457" s="1"/>
  <c r="E16" i="457"/>
  <c r="I8" i="457"/>
  <c r="F8" i="457"/>
  <c r="M7" i="457"/>
  <c r="K7" i="457"/>
  <c r="I7" i="457"/>
  <c r="G7" i="457"/>
  <c r="F7" i="457"/>
  <c r="E7" i="457"/>
  <c r="P6" i="457"/>
  <c r="M6" i="457"/>
  <c r="K6" i="457"/>
  <c r="I6" i="457"/>
  <c r="G6" i="457"/>
  <c r="F6" i="457"/>
  <c r="E6" i="457"/>
  <c r="F3" i="457"/>
  <c r="AD140" i="456"/>
  <c r="AC140" i="456"/>
  <c r="Z140" i="456"/>
  <c r="Y140" i="456"/>
  <c r="L140" i="456"/>
  <c r="O140" i="456" s="1"/>
  <c r="J140" i="456"/>
  <c r="K140" i="456" s="1"/>
  <c r="I140" i="456"/>
  <c r="Q126" i="456"/>
  <c r="O126" i="456"/>
  <c r="N126" i="456"/>
  <c r="P126" i="456" s="1"/>
  <c r="M126" i="456"/>
  <c r="AF126" i="456" s="1"/>
  <c r="K126" i="456"/>
  <c r="G126" i="456"/>
  <c r="AF125" i="456"/>
  <c r="AE125" i="456"/>
  <c r="O125" i="456"/>
  <c r="N125" i="456"/>
  <c r="Q125" i="456" s="1"/>
  <c r="M125" i="456"/>
  <c r="K125" i="456"/>
  <c r="G125" i="456"/>
  <c r="O124" i="456"/>
  <c r="M124" i="456"/>
  <c r="N124" i="456" s="1"/>
  <c r="K124" i="456"/>
  <c r="G124" i="456"/>
  <c r="AD123" i="456"/>
  <c r="AC123" i="456"/>
  <c r="Z123" i="456"/>
  <c r="Y123" i="456"/>
  <c r="L123" i="456"/>
  <c r="O123" i="456" s="1"/>
  <c r="J123" i="456"/>
  <c r="K123" i="456" s="1"/>
  <c r="I123" i="456"/>
  <c r="O109" i="456"/>
  <c r="M109" i="456"/>
  <c r="AE109" i="456" s="1"/>
  <c r="K109" i="456"/>
  <c r="G109" i="456"/>
  <c r="Q108" i="456"/>
  <c r="O108" i="456"/>
  <c r="N108" i="456"/>
  <c r="P108" i="456" s="1"/>
  <c r="M108" i="456"/>
  <c r="AF108" i="456" s="1"/>
  <c r="K108" i="456"/>
  <c r="G108" i="456"/>
  <c r="O107" i="456"/>
  <c r="N107" i="456"/>
  <c r="Q107" i="456" s="1"/>
  <c r="M107" i="456"/>
  <c r="M123" i="456" s="1"/>
  <c r="K107" i="456"/>
  <c r="G107" i="456"/>
  <c r="AD106" i="456"/>
  <c r="AC106" i="456"/>
  <c r="Z106" i="456"/>
  <c r="Y106" i="456"/>
  <c r="M106" i="456"/>
  <c r="AF106" i="456" s="1"/>
  <c r="AG90" i="456" s="1"/>
  <c r="L106" i="456"/>
  <c r="J106" i="456"/>
  <c r="I106" i="456"/>
  <c r="O106" i="456" s="1"/>
  <c r="AF90" i="456"/>
  <c r="AE90" i="456"/>
  <c r="Q90" i="456"/>
  <c r="P90" i="456"/>
  <c r="O90" i="456"/>
  <c r="N90" i="456"/>
  <c r="M90" i="456"/>
  <c r="K90" i="456"/>
  <c r="G90" i="456"/>
  <c r="AD89" i="456"/>
  <c r="AC89" i="456"/>
  <c r="Z89" i="456"/>
  <c r="Y89" i="456"/>
  <c r="L89" i="456"/>
  <c r="J89" i="456"/>
  <c r="I89" i="456"/>
  <c r="AF77" i="456"/>
  <c r="AE77" i="456"/>
  <c r="Q77" i="456"/>
  <c r="P77" i="456"/>
  <c r="O77" i="456"/>
  <c r="N77" i="456"/>
  <c r="M77" i="456"/>
  <c r="K77" i="456"/>
  <c r="G77" i="456"/>
  <c r="O76" i="456"/>
  <c r="M76" i="456"/>
  <c r="AF76" i="456" s="1"/>
  <c r="K76" i="456"/>
  <c r="G76" i="456"/>
  <c r="O75" i="456"/>
  <c r="M75" i="456"/>
  <c r="AF75" i="456" s="1"/>
  <c r="K75" i="456"/>
  <c r="G75" i="456"/>
  <c r="AF74" i="456"/>
  <c r="AE74" i="456"/>
  <c r="O74" i="456"/>
  <c r="M74" i="456"/>
  <c r="N74" i="456" s="1"/>
  <c r="Q74" i="456" s="1"/>
  <c r="K74" i="456"/>
  <c r="G74" i="456"/>
  <c r="O73" i="456"/>
  <c r="M73" i="456"/>
  <c r="M89" i="456" s="1"/>
  <c r="K73" i="456"/>
  <c r="G73" i="456"/>
  <c r="AD72" i="456"/>
  <c r="AC72" i="456"/>
  <c r="Z72" i="456"/>
  <c r="Y72" i="456"/>
  <c r="L72" i="456"/>
  <c r="O72" i="456" s="1"/>
  <c r="J72" i="456"/>
  <c r="I72" i="456"/>
  <c r="O60" i="456"/>
  <c r="M60" i="456"/>
  <c r="AE60" i="456" s="1"/>
  <c r="K60" i="456"/>
  <c r="G60" i="456"/>
  <c r="O59" i="456"/>
  <c r="N59" i="456"/>
  <c r="P59" i="456" s="1"/>
  <c r="M59" i="456"/>
  <c r="AF59" i="456" s="1"/>
  <c r="K59" i="456"/>
  <c r="G59" i="456"/>
  <c r="AF58" i="456"/>
  <c r="O58" i="456"/>
  <c r="N58" i="456"/>
  <c r="Q58" i="456" s="1"/>
  <c r="M58" i="456"/>
  <c r="AE58" i="456" s="1"/>
  <c r="K58" i="456"/>
  <c r="G58" i="456"/>
  <c r="O57" i="456"/>
  <c r="M57" i="456"/>
  <c r="AF57" i="456" s="1"/>
  <c r="K57" i="456"/>
  <c r="G57" i="456"/>
  <c r="AF56" i="456"/>
  <c r="AE56" i="456"/>
  <c r="O56" i="456"/>
  <c r="M56" i="456"/>
  <c r="M72" i="456" s="1"/>
  <c r="K56" i="456"/>
  <c r="G56" i="456"/>
  <c r="AD55" i="456"/>
  <c r="AC55" i="456"/>
  <c r="Z55" i="456"/>
  <c r="Y55" i="456"/>
  <c r="L55" i="456"/>
  <c r="O55" i="456" s="1"/>
  <c r="J55" i="456"/>
  <c r="K55" i="456" s="1"/>
  <c r="I55" i="456"/>
  <c r="AF42" i="456"/>
  <c r="O42" i="456"/>
  <c r="M42" i="456"/>
  <c r="AE42" i="456" s="1"/>
  <c r="K42" i="456"/>
  <c r="G42" i="456"/>
  <c r="AF41" i="456"/>
  <c r="AE41" i="456"/>
  <c r="O41" i="456"/>
  <c r="M41" i="456"/>
  <c r="N41" i="456" s="1"/>
  <c r="K41" i="456"/>
  <c r="G41" i="456"/>
  <c r="AE40" i="456"/>
  <c r="O40" i="456"/>
  <c r="N40" i="456"/>
  <c r="Q40" i="456" s="1"/>
  <c r="M40" i="456"/>
  <c r="AF40" i="456" s="1"/>
  <c r="K40" i="456"/>
  <c r="G40" i="456"/>
  <c r="AF39" i="456"/>
  <c r="O39" i="456"/>
  <c r="M39" i="456"/>
  <c r="AE39" i="456" s="1"/>
  <c r="K39" i="456"/>
  <c r="G39" i="456"/>
  <c r="AD38" i="456"/>
  <c r="AC38" i="456"/>
  <c r="Z38" i="456"/>
  <c r="Y38" i="456"/>
  <c r="L38" i="456"/>
  <c r="J38" i="456"/>
  <c r="K38" i="456" s="1"/>
  <c r="I38" i="456"/>
  <c r="O25" i="456"/>
  <c r="M25" i="456"/>
  <c r="AF25" i="456" s="1"/>
  <c r="K25" i="456"/>
  <c r="G25" i="456"/>
  <c r="Q24" i="456"/>
  <c r="O24" i="456"/>
  <c r="N24" i="456"/>
  <c r="P24" i="456" s="1"/>
  <c r="M24" i="456"/>
  <c r="AF24" i="456" s="1"/>
  <c r="K24" i="456"/>
  <c r="G24" i="456"/>
  <c r="AF23" i="456"/>
  <c r="AE23" i="456"/>
  <c r="O23" i="456"/>
  <c r="N23" i="456"/>
  <c r="M23" i="456"/>
  <c r="K23" i="456"/>
  <c r="G23" i="456"/>
  <c r="O22" i="456"/>
  <c r="M22" i="456"/>
  <c r="M38" i="456" s="1"/>
  <c r="K22" i="456"/>
  <c r="G22" i="456"/>
  <c r="AD21" i="456"/>
  <c r="AC21" i="456"/>
  <c r="Z21" i="456"/>
  <c r="Y21" i="456"/>
  <c r="L21" i="456"/>
  <c r="O21" i="456" s="1"/>
  <c r="K21" i="456"/>
  <c r="J21" i="456"/>
  <c r="I21" i="456"/>
  <c r="O7" i="456"/>
  <c r="M7" i="456"/>
  <c r="AE7" i="456" s="1"/>
  <c r="K7" i="456"/>
  <c r="G7" i="456"/>
  <c r="AF6" i="456"/>
  <c r="O6" i="456"/>
  <c r="N6" i="456"/>
  <c r="Q6" i="456" s="1"/>
  <c r="M6" i="456"/>
  <c r="AE6" i="456" s="1"/>
  <c r="K6" i="456"/>
  <c r="G6" i="456"/>
  <c r="O5" i="456"/>
  <c r="N5" i="456"/>
  <c r="Q5" i="456" s="1"/>
  <c r="M5" i="456"/>
  <c r="M21" i="456" s="1"/>
  <c r="K5" i="456"/>
  <c r="G5" i="456"/>
  <c r="Y2" i="456"/>
  <c r="O6" i="454" s="1"/>
  <c r="H2" i="456"/>
  <c r="D1" i="456"/>
  <c r="L157" i="455"/>
  <c r="J157" i="455"/>
  <c r="K157" i="455" s="1"/>
  <c r="I157" i="455"/>
  <c r="O157" i="455" s="1"/>
  <c r="O152" i="455"/>
  <c r="M152" i="455"/>
  <c r="AB152" i="455" s="1"/>
  <c r="K152" i="455"/>
  <c r="G152" i="455"/>
  <c r="O151" i="455"/>
  <c r="M151" i="455"/>
  <c r="N151" i="455" s="1"/>
  <c r="K151" i="455"/>
  <c r="G151" i="455"/>
  <c r="AA150" i="455"/>
  <c r="O150" i="455"/>
  <c r="M150" i="455"/>
  <c r="AB150" i="455" s="1"/>
  <c r="K150" i="455"/>
  <c r="G150" i="455"/>
  <c r="AA149" i="455"/>
  <c r="O149" i="455"/>
  <c r="M149" i="455"/>
  <c r="AB149" i="455" s="1"/>
  <c r="K149" i="455"/>
  <c r="G149" i="455"/>
  <c r="O148" i="455"/>
  <c r="M148" i="455"/>
  <c r="AB148" i="455" s="1"/>
  <c r="K148" i="455"/>
  <c r="G148" i="455"/>
  <c r="AA147" i="455"/>
  <c r="O147" i="455"/>
  <c r="M147" i="455"/>
  <c r="N147" i="455" s="1"/>
  <c r="K147" i="455"/>
  <c r="G147" i="455"/>
  <c r="AA146" i="455"/>
  <c r="O146" i="455"/>
  <c r="N146" i="455"/>
  <c r="Q146" i="455" s="1"/>
  <c r="M146" i="455"/>
  <c r="AB146" i="455" s="1"/>
  <c r="K146" i="455"/>
  <c r="G146" i="455"/>
  <c r="AA145" i="455"/>
  <c r="O145" i="455"/>
  <c r="M145" i="455"/>
  <c r="AB145" i="455" s="1"/>
  <c r="K145" i="455"/>
  <c r="G145" i="455"/>
  <c r="O144" i="455"/>
  <c r="M144" i="455"/>
  <c r="AB144" i="455" s="1"/>
  <c r="K144" i="455"/>
  <c r="G144" i="455"/>
  <c r="O143" i="455"/>
  <c r="M143" i="455"/>
  <c r="N143" i="455" s="1"/>
  <c r="K143" i="455"/>
  <c r="G143" i="455"/>
  <c r="AB142" i="455"/>
  <c r="AA142" i="455"/>
  <c r="O142" i="455"/>
  <c r="N142" i="455"/>
  <c r="Q142" i="455" s="1"/>
  <c r="M142" i="455"/>
  <c r="K142" i="455"/>
  <c r="G142" i="455"/>
  <c r="AB141" i="455"/>
  <c r="O141" i="455"/>
  <c r="M141" i="455"/>
  <c r="AA141" i="455" s="1"/>
  <c r="K141" i="455"/>
  <c r="G141" i="455"/>
  <c r="L140" i="455"/>
  <c r="O140" i="455" s="1"/>
  <c r="J140" i="455"/>
  <c r="I140" i="455"/>
  <c r="O135" i="455"/>
  <c r="M135" i="455"/>
  <c r="AB135" i="455" s="1"/>
  <c r="K135" i="455"/>
  <c r="G135" i="455"/>
  <c r="O134" i="455"/>
  <c r="M134" i="455"/>
  <c r="AA134" i="455" s="1"/>
  <c r="K134" i="455"/>
  <c r="G134" i="455"/>
  <c r="AB133" i="455"/>
  <c r="AA133" i="455"/>
  <c r="O133" i="455"/>
  <c r="N133" i="455"/>
  <c r="Q133" i="455" s="1"/>
  <c r="M133" i="455"/>
  <c r="K133" i="455"/>
  <c r="G133" i="455"/>
  <c r="O132" i="455"/>
  <c r="M132" i="455"/>
  <c r="AA132" i="455" s="1"/>
  <c r="K132" i="455"/>
  <c r="G132" i="455"/>
  <c r="O131" i="455"/>
  <c r="M131" i="455"/>
  <c r="AB131" i="455" s="1"/>
  <c r="K131" i="455"/>
  <c r="G131" i="455"/>
  <c r="O130" i="455"/>
  <c r="M130" i="455"/>
  <c r="AA130" i="455" s="1"/>
  <c r="K130" i="455"/>
  <c r="G130" i="455"/>
  <c r="AB129" i="455"/>
  <c r="AA129" i="455"/>
  <c r="O129" i="455"/>
  <c r="N129" i="455"/>
  <c r="Q129" i="455" s="1"/>
  <c r="M129" i="455"/>
  <c r="K129" i="455"/>
  <c r="G129" i="455"/>
  <c r="O128" i="455"/>
  <c r="M128" i="455"/>
  <c r="AA128" i="455" s="1"/>
  <c r="K128" i="455"/>
  <c r="G128" i="455"/>
  <c r="O127" i="455"/>
  <c r="M127" i="455"/>
  <c r="AB127" i="455" s="1"/>
  <c r="K127" i="455"/>
  <c r="G127" i="455"/>
  <c r="O126" i="455"/>
  <c r="M126" i="455"/>
  <c r="AA126" i="455" s="1"/>
  <c r="K126" i="455"/>
  <c r="G126" i="455"/>
  <c r="AB125" i="455"/>
  <c r="AA125" i="455"/>
  <c r="O125" i="455"/>
  <c r="N125" i="455"/>
  <c r="Q125" i="455" s="1"/>
  <c r="M125" i="455"/>
  <c r="K125" i="455"/>
  <c r="G125" i="455"/>
  <c r="O124" i="455"/>
  <c r="M124" i="455"/>
  <c r="AB124" i="455" s="1"/>
  <c r="K124" i="455"/>
  <c r="G124" i="455"/>
  <c r="L123" i="455"/>
  <c r="O123" i="455" s="1"/>
  <c r="J123" i="455"/>
  <c r="K123" i="455" s="1"/>
  <c r="I123" i="455"/>
  <c r="O109" i="455"/>
  <c r="N109" i="455"/>
  <c r="P109" i="455" s="1"/>
  <c r="M109" i="455"/>
  <c r="AB109" i="455" s="1"/>
  <c r="K109" i="455"/>
  <c r="G109" i="455"/>
  <c r="AB108" i="455"/>
  <c r="AA108" i="455"/>
  <c r="O108" i="455"/>
  <c r="N108" i="455"/>
  <c r="Q108" i="455" s="1"/>
  <c r="M108" i="455"/>
  <c r="K108" i="455"/>
  <c r="G108" i="455"/>
  <c r="O107" i="455"/>
  <c r="M107" i="455"/>
  <c r="N107" i="455" s="1"/>
  <c r="K107" i="455"/>
  <c r="G107" i="455"/>
  <c r="L106" i="455"/>
  <c r="O106" i="455" s="1"/>
  <c r="J106" i="455"/>
  <c r="K106" i="455" s="1"/>
  <c r="I106" i="455"/>
  <c r="O92" i="455"/>
  <c r="N92" i="455"/>
  <c r="M92" i="455"/>
  <c r="AB92" i="455" s="1"/>
  <c r="K92" i="455"/>
  <c r="G92" i="455"/>
  <c r="AA91" i="455"/>
  <c r="O91" i="455"/>
  <c r="M91" i="455"/>
  <c r="AB91" i="455" s="1"/>
  <c r="K91" i="455"/>
  <c r="G91" i="455"/>
  <c r="O90" i="455"/>
  <c r="M90" i="455"/>
  <c r="M106" i="455" s="1"/>
  <c r="K90" i="455"/>
  <c r="G90" i="455"/>
  <c r="L89" i="455"/>
  <c r="O89" i="455" s="1"/>
  <c r="J89" i="455"/>
  <c r="K89" i="455" s="1"/>
  <c r="I89" i="455"/>
  <c r="O81" i="455"/>
  <c r="M81" i="455"/>
  <c r="AA81" i="455" s="1"/>
  <c r="K81" i="455"/>
  <c r="G81" i="455"/>
  <c r="O80" i="455"/>
  <c r="M80" i="455"/>
  <c r="N80" i="455" s="1"/>
  <c r="K80" i="455"/>
  <c r="G80" i="455"/>
  <c r="O79" i="455"/>
  <c r="M79" i="455"/>
  <c r="AA79" i="455" s="1"/>
  <c r="K79" i="455"/>
  <c r="G79" i="455"/>
  <c r="O78" i="455"/>
  <c r="M78" i="455"/>
  <c r="AB78" i="455" s="1"/>
  <c r="K78" i="455"/>
  <c r="G78" i="455"/>
  <c r="O77" i="455"/>
  <c r="M77" i="455"/>
  <c r="AA77" i="455" s="1"/>
  <c r="K77" i="455"/>
  <c r="G77" i="455"/>
  <c r="AB76" i="455"/>
  <c r="AA76" i="455"/>
  <c r="O76" i="455"/>
  <c r="N76" i="455"/>
  <c r="M76" i="455"/>
  <c r="K76" i="455"/>
  <c r="G76" i="455"/>
  <c r="AB75" i="455"/>
  <c r="O75" i="455"/>
  <c r="M75" i="455"/>
  <c r="N75" i="455" s="1"/>
  <c r="K75" i="455"/>
  <c r="G75" i="455"/>
  <c r="O74" i="455"/>
  <c r="M74" i="455"/>
  <c r="AB74" i="455" s="1"/>
  <c r="K74" i="455"/>
  <c r="G74" i="455"/>
  <c r="AB73" i="455"/>
  <c r="O73" i="455"/>
  <c r="N73" i="455"/>
  <c r="Q73" i="455" s="1"/>
  <c r="M73" i="455"/>
  <c r="AA73" i="455" s="1"/>
  <c r="K73" i="455"/>
  <c r="G73" i="455"/>
  <c r="L72" i="455"/>
  <c r="O72" i="455" s="1"/>
  <c r="J72" i="455"/>
  <c r="K72" i="455" s="1"/>
  <c r="I72" i="455"/>
  <c r="AB63" i="455"/>
  <c r="O63" i="455"/>
  <c r="M63" i="455"/>
  <c r="N63" i="455" s="1"/>
  <c r="K63" i="455"/>
  <c r="G63" i="455"/>
  <c r="O62" i="455"/>
  <c r="M62" i="455"/>
  <c r="AB62" i="455" s="1"/>
  <c r="K62" i="455"/>
  <c r="G62" i="455"/>
  <c r="O61" i="455"/>
  <c r="M61" i="455"/>
  <c r="AB61" i="455" s="1"/>
  <c r="K61" i="455"/>
  <c r="G61" i="455"/>
  <c r="AB60" i="455"/>
  <c r="O60" i="455"/>
  <c r="N60" i="455"/>
  <c r="Q60" i="455" s="1"/>
  <c r="M60" i="455"/>
  <c r="AA60" i="455" s="1"/>
  <c r="K60" i="455"/>
  <c r="G60" i="455"/>
  <c r="O59" i="455"/>
  <c r="M59" i="455"/>
  <c r="AB59" i="455" s="1"/>
  <c r="K59" i="455"/>
  <c r="G59" i="455"/>
  <c r="O58" i="455"/>
  <c r="M58" i="455"/>
  <c r="AB58" i="455" s="1"/>
  <c r="K58" i="455"/>
  <c r="G58" i="455"/>
  <c r="O57" i="455"/>
  <c r="N57" i="455"/>
  <c r="P57" i="455" s="1"/>
  <c r="M57" i="455"/>
  <c r="AB57" i="455" s="1"/>
  <c r="K57" i="455"/>
  <c r="G57" i="455"/>
  <c r="O56" i="455"/>
  <c r="M56" i="455"/>
  <c r="AB56" i="455" s="1"/>
  <c r="K56" i="455"/>
  <c r="G56" i="455"/>
  <c r="M55" i="455"/>
  <c r="AA55" i="455" s="1"/>
  <c r="L55" i="455"/>
  <c r="J55" i="455"/>
  <c r="I55" i="455"/>
  <c r="AA39" i="455"/>
  <c r="O39" i="455"/>
  <c r="N39" i="455"/>
  <c r="Q39" i="455" s="1"/>
  <c r="M39" i="455"/>
  <c r="AB39" i="455" s="1"/>
  <c r="K39" i="455"/>
  <c r="G39" i="455"/>
  <c r="L38" i="455"/>
  <c r="O38" i="455" s="1"/>
  <c r="K38" i="455"/>
  <c r="J38" i="455"/>
  <c r="I38" i="455"/>
  <c r="AB23" i="455"/>
  <c r="AA23" i="455"/>
  <c r="O23" i="455"/>
  <c r="M23" i="455"/>
  <c r="N23" i="455" s="1"/>
  <c r="K23" i="455"/>
  <c r="G23" i="455"/>
  <c r="AB22" i="455"/>
  <c r="AA22" i="455"/>
  <c r="O22" i="455"/>
  <c r="N22" i="455"/>
  <c r="M22" i="455"/>
  <c r="M38" i="455" s="1"/>
  <c r="K22" i="455"/>
  <c r="G22" i="455"/>
  <c r="O21" i="455"/>
  <c r="L21" i="455"/>
  <c r="K21" i="455"/>
  <c r="J21" i="455"/>
  <c r="I21" i="455"/>
  <c r="Q8" i="455"/>
  <c r="O8" i="455"/>
  <c r="N8" i="455"/>
  <c r="P8" i="455" s="1"/>
  <c r="M8" i="455"/>
  <c r="AB8" i="455" s="1"/>
  <c r="K8" i="455"/>
  <c r="G8" i="455"/>
  <c r="AB7" i="455"/>
  <c r="O7" i="455"/>
  <c r="N7" i="455"/>
  <c r="Q7" i="455" s="1"/>
  <c r="M7" i="455"/>
  <c r="AA7" i="455" s="1"/>
  <c r="K7" i="455"/>
  <c r="G7" i="455"/>
  <c r="AB6" i="455"/>
  <c r="O6" i="455"/>
  <c r="M6" i="455"/>
  <c r="N6" i="455" s="1"/>
  <c r="K6" i="455"/>
  <c r="G6" i="455"/>
  <c r="AB5" i="455"/>
  <c r="AA5" i="455"/>
  <c r="O5" i="455"/>
  <c r="M5" i="455"/>
  <c r="N5" i="455" s="1"/>
  <c r="K5" i="455"/>
  <c r="G5" i="455"/>
  <c r="H2" i="455"/>
  <c r="D1" i="455"/>
  <c r="X34" i="454"/>
  <c r="W34" i="454"/>
  <c r="V34" i="454"/>
  <c r="P34" i="454"/>
  <c r="O34" i="454"/>
  <c r="N34" i="454"/>
  <c r="M34" i="454"/>
  <c r="H34" i="454"/>
  <c r="G34" i="454"/>
  <c r="K8" i="454" s="1"/>
  <c r="O16" i="454"/>
  <c r="N16" i="454"/>
  <c r="M16" i="454"/>
  <c r="I8" i="454" s="1"/>
  <c r="K16" i="454"/>
  <c r="H16" i="454"/>
  <c r="G8" i="454" s="1"/>
  <c r="G16" i="454"/>
  <c r="F16" i="454"/>
  <c r="E16" i="454"/>
  <c r="F8" i="454"/>
  <c r="M7" i="454"/>
  <c r="K7" i="454"/>
  <c r="I7" i="454"/>
  <c r="G7" i="454"/>
  <c r="F7" i="454"/>
  <c r="E7" i="454"/>
  <c r="M6" i="454"/>
  <c r="K6" i="454"/>
  <c r="I6" i="454"/>
  <c r="G6" i="454"/>
  <c r="F6" i="454"/>
  <c r="E6" i="454"/>
  <c r="F3" i="454"/>
  <c r="AD140" i="453"/>
  <c r="AC140" i="453"/>
  <c r="Z140" i="453"/>
  <c r="Y140" i="453"/>
  <c r="T140" i="453"/>
  <c r="S140" i="453"/>
  <c r="L140" i="453"/>
  <c r="O140" i="453" s="1"/>
  <c r="J140" i="453"/>
  <c r="K140" i="453" s="1"/>
  <c r="I140" i="453"/>
  <c r="AE126" i="453"/>
  <c r="O126" i="453"/>
  <c r="M126" i="453"/>
  <c r="AF126" i="453" s="1"/>
  <c r="K126" i="453"/>
  <c r="G126" i="453"/>
  <c r="AE125" i="453"/>
  <c r="O125" i="453"/>
  <c r="M125" i="453"/>
  <c r="AF125" i="453" s="1"/>
  <c r="K125" i="453"/>
  <c r="G125" i="453"/>
  <c r="AF124" i="453"/>
  <c r="AE124" i="453"/>
  <c r="O124" i="453"/>
  <c r="N124" i="453"/>
  <c r="Q124" i="453" s="1"/>
  <c r="M124" i="453"/>
  <c r="K124" i="453"/>
  <c r="G124" i="453"/>
  <c r="AD123" i="453"/>
  <c r="AC123" i="453"/>
  <c r="Z123" i="453"/>
  <c r="Y123" i="453"/>
  <c r="T123" i="453"/>
  <c r="S123" i="453"/>
  <c r="L123" i="453"/>
  <c r="J123" i="453"/>
  <c r="I123" i="453"/>
  <c r="AF109" i="453"/>
  <c r="AE109" i="453"/>
  <c r="O109" i="453"/>
  <c r="M109" i="453"/>
  <c r="N109" i="453" s="1"/>
  <c r="K109" i="453"/>
  <c r="G109" i="453"/>
  <c r="O108" i="453"/>
  <c r="M108" i="453"/>
  <c r="AF108" i="453" s="1"/>
  <c r="K108" i="453"/>
  <c r="G108" i="453"/>
  <c r="O107" i="453"/>
  <c r="M107" i="453"/>
  <c r="AF107" i="453" s="1"/>
  <c r="K107" i="453"/>
  <c r="G107" i="453"/>
  <c r="AD106" i="453"/>
  <c r="AC106" i="453"/>
  <c r="Z106" i="453"/>
  <c r="Y106" i="453"/>
  <c r="T106" i="453"/>
  <c r="S106" i="453"/>
  <c r="O106" i="453"/>
  <c r="L106" i="453"/>
  <c r="J106" i="453"/>
  <c r="K106" i="453" s="1"/>
  <c r="I106" i="453"/>
  <c r="AF90" i="453"/>
  <c r="O90" i="453"/>
  <c r="M90" i="453"/>
  <c r="AE90" i="453" s="1"/>
  <c r="K90" i="453"/>
  <c r="G90" i="453"/>
  <c r="AD89" i="453"/>
  <c r="AC89" i="453"/>
  <c r="Z89" i="453"/>
  <c r="Y89" i="453"/>
  <c r="T89" i="453"/>
  <c r="S89" i="453"/>
  <c r="L89" i="453"/>
  <c r="J89" i="453"/>
  <c r="I89" i="453"/>
  <c r="K89" i="453" s="1"/>
  <c r="AE77" i="453"/>
  <c r="O77" i="453"/>
  <c r="M77" i="453"/>
  <c r="AF77" i="453" s="1"/>
  <c r="K77" i="453"/>
  <c r="G77" i="453"/>
  <c r="AF76" i="453"/>
  <c r="AE76" i="453"/>
  <c r="O76" i="453"/>
  <c r="M76" i="453"/>
  <c r="N76" i="453" s="1"/>
  <c r="K76" i="453"/>
  <c r="G76" i="453"/>
  <c r="AF75" i="453"/>
  <c r="O75" i="453"/>
  <c r="M75" i="453"/>
  <c r="AE75" i="453" s="1"/>
  <c r="K75" i="453"/>
  <c r="G75" i="453"/>
  <c r="O74" i="453"/>
  <c r="M74" i="453"/>
  <c r="N74" i="453" s="1"/>
  <c r="K74" i="453"/>
  <c r="G74" i="453"/>
  <c r="AF73" i="453"/>
  <c r="O73" i="453"/>
  <c r="N73" i="453"/>
  <c r="Q73" i="453" s="1"/>
  <c r="M73" i="453"/>
  <c r="K73" i="453"/>
  <c r="G73" i="453"/>
  <c r="AD72" i="453"/>
  <c r="AC72" i="453"/>
  <c r="Z72" i="453"/>
  <c r="Y72" i="453"/>
  <c r="T72" i="453"/>
  <c r="S72" i="453"/>
  <c r="L72" i="453"/>
  <c r="O72" i="453" s="1"/>
  <c r="J72" i="453"/>
  <c r="I72" i="453"/>
  <c r="K72" i="453" s="1"/>
  <c r="AE60" i="453"/>
  <c r="O60" i="453"/>
  <c r="M60" i="453"/>
  <c r="AF60" i="453" s="1"/>
  <c r="K60" i="453"/>
  <c r="G60" i="453"/>
  <c r="AF59" i="453"/>
  <c r="O59" i="453"/>
  <c r="N59" i="453"/>
  <c r="Q59" i="453" s="1"/>
  <c r="M59" i="453"/>
  <c r="AE59" i="453" s="1"/>
  <c r="K59" i="453"/>
  <c r="G59" i="453"/>
  <c r="O58" i="453"/>
  <c r="M58" i="453"/>
  <c r="AF58" i="453" s="1"/>
  <c r="K58" i="453"/>
  <c r="G58" i="453"/>
  <c r="O57" i="453"/>
  <c r="M57" i="453"/>
  <c r="AF57" i="453" s="1"/>
  <c r="K57" i="453"/>
  <c r="G57" i="453"/>
  <c r="AF56" i="453"/>
  <c r="AE56" i="453"/>
  <c r="O56" i="453"/>
  <c r="N56" i="453"/>
  <c r="Q56" i="453" s="1"/>
  <c r="M56" i="453"/>
  <c r="K56" i="453"/>
  <c r="G56" i="453"/>
  <c r="AD55" i="453"/>
  <c r="AC55" i="453"/>
  <c r="Z55" i="453"/>
  <c r="Y55" i="453"/>
  <c r="T55" i="453"/>
  <c r="S55" i="453"/>
  <c r="O55" i="453"/>
  <c r="L55" i="453"/>
  <c r="J55" i="453"/>
  <c r="K55" i="453" s="1"/>
  <c r="I55" i="453"/>
  <c r="AE42" i="453"/>
  <c r="O42" i="453"/>
  <c r="N42" i="453"/>
  <c r="Q42" i="453" s="1"/>
  <c r="M42" i="453"/>
  <c r="AF42" i="453" s="1"/>
  <c r="K42" i="453"/>
  <c r="G42" i="453"/>
  <c r="AF41" i="453"/>
  <c r="O41" i="453"/>
  <c r="M41" i="453"/>
  <c r="N41" i="453" s="1"/>
  <c r="K41" i="453"/>
  <c r="G41" i="453"/>
  <c r="O40" i="453"/>
  <c r="N40" i="453"/>
  <c r="M40" i="453"/>
  <c r="AF40" i="453" s="1"/>
  <c r="K40" i="453"/>
  <c r="G40" i="453"/>
  <c r="O39" i="453"/>
  <c r="M39" i="453"/>
  <c r="AF39" i="453" s="1"/>
  <c r="K39" i="453"/>
  <c r="G39" i="453"/>
  <c r="AD38" i="453"/>
  <c r="AC38" i="453"/>
  <c r="Z38" i="453"/>
  <c r="Y38" i="453"/>
  <c r="Y2" i="453" s="1"/>
  <c r="O6" i="451" s="1"/>
  <c r="T38" i="453"/>
  <c r="S38" i="453"/>
  <c r="L38" i="453"/>
  <c r="O38" i="453" s="1"/>
  <c r="J38" i="453"/>
  <c r="K38" i="453" s="1"/>
  <c r="I38" i="453"/>
  <c r="O25" i="453"/>
  <c r="M25" i="453"/>
  <c r="N25" i="453" s="1"/>
  <c r="K25" i="453"/>
  <c r="G25" i="453"/>
  <c r="F1" i="453" s="1"/>
  <c r="F2" i="453" s="1"/>
  <c r="AE24" i="453"/>
  <c r="O24" i="453"/>
  <c r="N24" i="453"/>
  <c r="M24" i="453"/>
  <c r="AF24" i="453" s="1"/>
  <c r="K24" i="453"/>
  <c r="G24" i="453"/>
  <c r="AF23" i="453"/>
  <c r="O23" i="453"/>
  <c r="M23" i="453"/>
  <c r="AE23" i="453" s="1"/>
  <c r="K23" i="453"/>
  <c r="G23" i="453"/>
  <c r="AF22" i="453"/>
  <c r="O22" i="453"/>
  <c r="N22" i="453"/>
  <c r="Q22" i="453" s="1"/>
  <c r="M22" i="453"/>
  <c r="AE22" i="453" s="1"/>
  <c r="K22" i="453"/>
  <c r="G22" i="453"/>
  <c r="AD21" i="453"/>
  <c r="AC21" i="453"/>
  <c r="Z21" i="453"/>
  <c r="Z2" i="453" s="1"/>
  <c r="P6" i="451" s="1"/>
  <c r="Y21" i="453"/>
  <c r="T21" i="453"/>
  <c r="S21" i="453"/>
  <c r="L21" i="453"/>
  <c r="O21" i="453" s="1"/>
  <c r="J21" i="453"/>
  <c r="I21" i="453"/>
  <c r="K21" i="453" s="1"/>
  <c r="AE7" i="453"/>
  <c r="O7" i="453"/>
  <c r="M7" i="453"/>
  <c r="AF7" i="453" s="1"/>
  <c r="K7" i="453"/>
  <c r="G7" i="453"/>
  <c r="O6" i="453"/>
  <c r="M6" i="453"/>
  <c r="AF6" i="453" s="1"/>
  <c r="K6" i="453"/>
  <c r="G6" i="453"/>
  <c r="O5" i="453"/>
  <c r="M5" i="453"/>
  <c r="AF5" i="453" s="1"/>
  <c r="K5" i="453"/>
  <c r="G5" i="453"/>
  <c r="AD2" i="453"/>
  <c r="R6" i="451" s="1"/>
  <c r="H2" i="453"/>
  <c r="D1" i="453"/>
  <c r="T157" i="452"/>
  <c r="S157" i="452"/>
  <c r="L157" i="452"/>
  <c r="O157" i="452" s="1"/>
  <c r="K157" i="452"/>
  <c r="J157" i="452"/>
  <c r="I157" i="452"/>
  <c r="O152" i="452"/>
  <c r="M152" i="452"/>
  <c r="AB152" i="452" s="1"/>
  <c r="K152" i="452"/>
  <c r="G152" i="452"/>
  <c r="O151" i="452"/>
  <c r="M151" i="452"/>
  <c r="AB151" i="452" s="1"/>
  <c r="K151" i="452"/>
  <c r="G151" i="452"/>
  <c r="AA150" i="452"/>
  <c r="O150" i="452"/>
  <c r="N150" i="452"/>
  <c r="Q150" i="452" s="1"/>
  <c r="M150" i="452"/>
  <c r="AB150" i="452" s="1"/>
  <c r="K150" i="452"/>
  <c r="P150" i="452" s="1"/>
  <c r="G150" i="452"/>
  <c r="O149" i="452"/>
  <c r="M149" i="452"/>
  <c r="N149" i="452" s="1"/>
  <c r="K149" i="452"/>
  <c r="G149" i="452"/>
  <c r="O148" i="452"/>
  <c r="M148" i="452"/>
  <c r="AB148" i="452" s="1"/>
  <c r="K148" i="452"/>
  <c r="G148" i="452"/>
  <c r="O147" i="452"/>
  <c r="M147" i="452"/>
  <c r="AB147" i="452" s="1"/>
  <c r="K147" i="452"/>
  <c r="G147" i="452"/>
  <c r="AA146" i="452"/>
  <c r="O146" i="452"/>
  <c r="N146" i="452"/>
  <c r="Q146" i="452" s="1"/>
  <c r="M146" i="452"/>
  <c r="AB146" i="452" s="1"/>
  <c r="K146" i="452"/>
  <c r="P146" i="452" s="1"/>
  <c r="G146" i="452"/>
  <c r="O145" i="452"/>
  <c r="M145" i="452"/>
  <c r="N145" i="452" s="1"/>
  <c r="K145" i="452"/>
  <c r="G145" i="452"/>
  <c r="O144" i="452"/>
  <c r="M144" i="452"/>
  <c r="AB144" i="452" s="1"/>
  <c r="K144" i="452"/>
  <c r="G144" i="452"/>
  <c r="O143" i="452"/>
  <c r="M143" i="452"/>
  <c r="AB143" i="452" s="1"/>
  <c r="K143" i="452"/>
  <c r="G143" i="452"/>
  <c r="AA142" i="452"/>
  <c r="O142" i="452"/>
  <c r="N142" i="452"/>
  <c r="M142" i="452"/>
  <c r="AB142" i="452" s="1"/>
  <c r="K142" i="452"/>
  <c r="G142" i="452"/>
  <c r="O141" i="452"/>
  <c r="M141" i="452"/>
  <c r="AA141" i="452" s="1"/>
  <c r="K141" i="452"/>
  <c r="G141" i="452"/>
  <c r="T140" i="452"/>
  <c r="S140" i="452"/>
  <c r="L140" i="452"/>
  <c r="O140" i="452" s="1"/>
  <c r="J140" i="452"/>
  <c r="K140" i="452" s="1"/>
  <c r="I140" i="452"/>
  <c r="AA135" i="452"/>
  <c r="O135" i="452"/>
  <c r="M135" i="452"/>
  <c r="N135" i="452" s="1"/>
  <c r="K135" i="452"/>
  <c r="G135" i="452"/>
  <c r="O134" i="452"/>
  <c r="N134" i="452"/>
  <c r="Q134" i="452" s="1"/>
  <c r="M134" i="452"/>
  <c r="AB134" i="452" s="1"/>
  <c r="K134" i="452"/>
  <c r="G134" i="452"/>
  <c r="O133" i="452"/>
  <c r="M133" i="452"/>
  <c r="AB133" i="452" s="1"/>
  <c r="K133" i="452"/>
  <c r="G133" i="452"/>
  <c r="AA132" i="452"/>
  <c r="O132" i="452"/>
  <c r="N132" i="452"/>
  <c r="Q132" i="452" s="1"/>
  <c r="M132" i="452"/>
  <c r="AB132" i="452" s="1"/>
  <c r="K132" i="452"/>
  <c r="G132" i="452"/>
  <c r="AB131" i="452"/>
  <c r="AA131" i="452"/>
  <c r="O131" i="452"/>
  <c r="M131" i="452"/>
  <c r="N131" i="452" s="1"/>
  <c r="K131" i="452"/>
  <c r="G131" i="452"/>
  <c r="AB130" i="452"/>
  <c r="AA130" i="452"/>
  <c r="O130" i="452"/>
  <c r="N130" i="452"/>
  <c r="Q130" i="452" s="1"/>
  <c r="M130" i="452"/>
  <c r="K130" i="452"/>
  <c r="G130" i="452"/>
  <c r="O129" i="452"/>
  <c r="M129" i="452"/>
  <c r="AB129" i="452" s="1"/>
  <c r="K129" i="452"/>
  <c r="G129" i="452"/>
  <c r="AA128" i="452"/>
  <c r="O128" i="452"/>
  <c r="N128" i="452"/>
  <c r="M128" i="452"/>
  <c r="AB128" i="452" s="1"/>
  <c r="K128" i="452"/>
  <c r="G128" i="452"/>
  <c r="AB127" i="452"/>
  <c r="AA127" i="452"/>
  <c r="O127" i="452"/>
  <c r="M127" i="452"/>
  <c r="N127" i="452" s="1"/>
  <c r="K127" i="452"/>
  <c r="G127" i="452"/>
  <c r="AB126" i="452"/>
  <c r="AA126" i="452"/>
  <c r="O126" i="452"/>
  <c r="N126" i="452"/>
  <c r="Q126" i="452" s="1"/>
  <c r="M126" i="452"/>
  <c r="K126" i="452"/>
  <c r="G126" i="452"/>
  <c r="O125" i="452"/>
  <c r="M125" i="452"/>
  <c r="AB125" i="452" s="1"/>
  <c r="K125" i="452"/>
  <c r="G125" i="452"/>
  <c r="AB124" i="452"/>
  <c r="O124" i="452"/>
  <c r="N124" i="452"/>
  <c r="Q124" i="452" s="1"/>
  <c r="M124" i="452"/>
  <c r="AA124" i="452" s="1"/>
  <c r="K124" i="452"/>
  <c r="G124" i="452"/>
  <c r="T123" i="452"/>
  <c r="S123" i="452"/>
  <c r="L123" i="452"/>
  <c r="J123" i="452"/>
  <c r="K123" i="452" s="1"/>
  <c r="I123" i="452"/>
  <c r="O123" i="452" s="1"/>
  <c r="O109" i="452"/>
  <c r="N109" i="452"/>
  <c r="M109" i="452"/>
  <c r="AB109" i="452" s="1"/>
  <c r="K109" i="452"/>
  <c r="G109" i="452"/>
  <c r="O108" i="452"/>
  <c r="M108" i="452"/>
  <c r="N108" i="452" s="1"/>
  <c r="K108" i="452"/>
  <c r="G108" i="452"/>
  <c r="AB107" i="452"/>
  <c r="AA107" i="452"/>
  <c r="O107" i="452"/>
  <c r="N107" i="452"/>
  <c r="P107" i="452" s="1"/>
  <c r="M107" i="452"/>
  <c r="K107" i="452"/>
  <c r="G107" i="452"/>
  <c r="T106" i="452"/>
  <c r="S106" i="452"/>
  <c r="L106" i="452"/>
  <c r="J106" i="452"/>
  <c r="I106" i="452"/>
  <c r="O106" i="452" s="1"/>
  <c r="AA92" i="452"/>
  <c r="O92" i="452"/>
  <c r="N92" i="452"/>
  <c r="M92" i="452"/>
  <c r="AB92" i="452" s="1"/>
  <c r="K92" i="452"/>
  <c r="P92" i="452" s="1"/>
  <c r="G92" i="452"/>
  <c r="O91" i="452"/>
  <c r="M91" i="452"/>
  <c r="AB91" i="452" s="1"/>
  <c r="K91" i="452"/>
  <c r="G91" i="452"/>
  <c r="AB90" i="452"/>
  <c r="O90" i="452"/>
  <c r="N90" i="452"/>
  <c r="Q90" i="452" s="1"/>
  <c r="M90" i="452"/>
  <c r="AA90" i="452" s="1"/>
  <c r="K90" i="452"/>
  <c r="G90" i="452"/>
  <c r="T89" i="452"/>
  <c r="S89" i="452"/>
  <c r="L89" i="452"/>
  <c r="O89" i="452" s="1"/>
  <c r="J89" i="452"/>
  <c r="K89" i="452" s="1"/>
  <c r="I89" i="452"/>
  <c r="O81" i="452"/>
  <c r="M81" i="452"/>
  <c r="AB81" i="452" s="1"/>
  <c r="K81" i="452"/>
  <c r="G81" i="452"/>
  <c r="AB80" i="452"/>
  <c r="AA80" i="452"/>
  <c r="Q80" i="452"/>
  <c r="O80" i="452"/>
  <c r="N80" i="452"/>
  <c r="P80" i="452" s="1"/>
  <c r="M80" i="452"/>
  <c r="K80" i="452"/>
  <c r="G80" i="452"/>
  <c r="O79" i="452"/>
  <c r="N79" i="452"/>
  <c r="M79" i="452"/>
  <c r="AB79" i="452" s="1"/>
  <c r="K79" i="452"/>
  <c r="G79" i="452"/>
  <c r="O78" i="452"/>
  <c r="M78" i="452"/>
  <c r="AB78" i="452" s="1"/>
  <c r="K78" i="452"/>
  <c r="G78" i="452"/>
  <c r="AA77" i="452"/>
  <c r="O77" i="452"/>
  <c r="M77" i="452"/>
  <c r="AB77" i="452" s="1"/>
  <c r="K77" i="452"/>
  <c r="G77" i="452"/>
  <c r="AB76" i="452"/>
  <c r="AA76" i="452"/>
  <c r="O76" i="452"/>
  <c r="N76" i="452"/>
  <c r="Q76" i="452" s="1"/>
  <c r="M76" i="452"/>
  <c r="K76" i="452"/>
  <c r="G76" i="452"/>
  <c r="AA75" i="452"/>
  <c r="O75" i="452"/>
  <c r="M75" i="452"/>
  <c r="AB75" i="452" s="1"/>
  <c r="K75" i="452"/>
  <c r="G75" i="452"/>
  <c r="O74" i="452"/>
  <c r="M74" i="452"/>
  <c r="AB74" i="452" s="1"/>
  <c r="K74" i="452"/>
  <c r="G74" i="452"/>
  <c r="AB73" i="452"/>
  <c r="O73" i="452"/>
  <c r="N73" i="452"/>
  <c r="Q73" i="452" s="1"/>
  <c r="M73" i="452"/>
  <c r="AA73" i="452" s="1"/>
  <c r="K73" i="452"/>
  <c r="G73" i="452"/>
  <c r="T72" i="452"/>
  <c r="S72" i="452"/>
  <c r="L72" i="452"/>
  <c r="J72" i="452"/>
  <c r="K72" i="452" s="1"/>
  <c r="I72" i="452"/>
  <c r="AA63" i="452"/>
  <c r="O63" i="452"/>
  <c r="M63" i="452"/>
  <c r="AB63" i="452" s="1"/>
  <c r="K63" i="452"/>
  <c r="G63" i="452"/>
  <c r="AB62" i="452"/>
  <c r="AA62" i="452"/>
  <c r="O62" i="452"/>
  <c r="N62" i="452"/>
  <c r="P62" i="452" s="1"/>
  <c r="M62" i="452"/>
  <c r="K62" i="452"/>
  <c r="G62" i="452"/>
  <c r="AA61" i="452"/>
  <c r="O61" i="452"/>
  <c r="N61" i="452"/>
  <c r="Q61" i="452" s="1"/>
  <c r="M61" i="452"/>
  <c r="AB61" i="452" s="1"/>
  <c r="K61" i="452"/>
  <c r="G61" i="452"/>
  <c r="O60" i="452"/>
  <c r="M60" i="452"/>
  <c r="AB60" i="452" s="1"/>
  <c r="K60" i="452"/>
  <c r="G60" i="452"/>
  <c r="AA59" i="452"/>
  <c r="O59" i="452"/>
  <c r="N59" i="452"/>
  <c r="Q59" i="452" s="1"/>
  <c r="M59" i="452"/>
  <c r="AB59" i="452" s="1"/>
  <c r="K59" i="452"/>
  <c r="G59" i="452"/>
  <c r="AB58" i="452"/>
  <c r="AA58" i="452"/>
  <c r="Q58" i="452"/>
  <c r="O58" i="452"/>
  <c r="N58" i="452"/>
  <c r="P58" i="452" s="1"/>
  <c r="M58" i="452"/>
  <c r="K58" i="452"/>
  <c r="G58" i="452"/>
  <c r="AA57" i="452"/>
  <c r="O57" i="452"/>
  <c r="M57" i="452"/>
  <c r="AB57" i="452" s="1"/>
  <c r="K57" i="452"/>
  <c r="G57" i="452"/>
  <c r="O56" i="452"/>
  <c r="N56" i="452"/>
  <c r="Q56" i="452" s="1"/>
  <c r="M56" i="452"/>
  <c r="AB56" i="452" s="1"/>
  <c r="K56" i="452"/>
  <c r="G56" i="452"/>
  <c r="T55" i="452"/>
  <c r="S55" i="452"/>
  <c r="L55" i="452"/>
  <c r="O55" i="452" s="1"/>
  <c r="J55" i="452"/>
  <c r="K55" i="452" s="1"/>
  <c r="I55" i="452"/>
  <c r="O39" i="452"/>
  <c r="N39" i="452"/>
  <c r="M39" i="452"/>
  <c r="AB39" i="452" s="1"/>
  <c r="K39" i="452"/>
  <c r="G39" i="452"/>
  <c r="T38" i="452"/>
  <c r="S38" i="452"/>
  <c r="M38" i="452"/>
  <c r="L38" i="452"/>
  <c r="O38" i="452" s="1"/>
  <c r="J38" i="452"/>
  <c r="K38" i="452" s="1"/>
  <c r="I38" i="452"/>
  <c r="AA23" i="452"/>
  <c r="O23" i="452"/>
  <c r="N23" i="452"/>
  <c r="Q23" i="452" s="1"/>
  <c r="M23" i="452"/>
  <c r="AB23" i="452" s="1"/>
  <c r="K23" i="452"/>
  <c r="G23" i="452"/>
  <c r="AB22" i="452"/>
  <c r="O22" i="452"/>
  <c r="N22" i="452"/>
  <c r="Q22" i="452" s="1"/>
  <c r="M22" i="452"/>
  <c r="AA22" i="452" s="1"/>
  <c r="K22" i="452"/>
  <c r="G22" i="452"/>
  <c r="T21" i="452"/>
  <c r="S21" i="452"/>
  <c r="L21" i="452"/>
  <c r="J21" i="452"/>
  <c r="I21" i="452"/>
  <c r="AA8" i="452"/>
  <c r="O8" i="452"/>
  <c r="N8" i="452"/>
  <c r="P8" i="452" s="1"/>
  <c r="M8" i="452"/>
  <c r="AB8" i="452" s="1"/>
  <c r="K8" i="452"/>
  <c r="G8" i="452"/>
  <c r="AA7" i="452"/>
  <c r="Q7" i="452"/>
  <c r="O7" i="452"/>
  <c r="N7" i="452"/>
  <c r="P7" i="452" s="1"/>
  <c r="M7" i="452"/>
  <c r="AB7" i="452" s="1"/>
  <c r="K7" i="452"/>
  <c r="G7" i="452"/>
  <c r="O6" i="452"/>
  <c r="M6" i="452"/>
  <c r="AB6" i="452" s="1"/>
  <c r="K6" i="452"/>
  <c r="G6" i="452"/>
  <c r="O5" i="452"/>
  <c r="M5" i="452"/>
  <c r="AB5" i="452" s="1"/>
  <c r="K5" i="452"/>
  <c r="G5" i="452"/>
  <c r="F1" i="452" s="1"/>
  <c r="H2" i="452"/>
  <c r="D1" i="452"/>
  <c r="X34" i="451"/>
  <c r="W34" i="451"/>
  <c r="V34" i="451"/>
  <c r="P34" i="451"/>
  <c r="O34" i="451"/>
  <c r="N34" i="451"/>
  <c r="K8" i="451" s="1"/>
  <c r="M34" i="451"/>
  <c r="H34" i="451"/>
  <c r="G34" i="451"/>
  <c r="O16" i="451"/>
  <c r="N16" i="451"/>
  <c r="M16" i="451"/>
  <c r="K16" i="451"/>
  <c r="H16" i="451"/>
  <c r="G16" i="451"/>
  <c r="F16" i="451"/>
  <c r="E16" i="451"/>
  <c r="M8" i="451"/>
  <c r="F8" i="451"/>
  <c r="M7" i="451"/>
  <c r="K7" i="451"/>
  <c r="I7" i="451"/>
  <c r="G7" i="451"/>
  <c r="F7" i="451"/>
  <c r="E7" i="451"/>
  <c r="M6" i="451"/>
  <c r="K6" i="451"/>
  <c r="I6" i="451"/>
  <c r="G6" i="451"/>
  <c r="F6" i="451"/>
  <c r="E6" i="451"/>
  <c r="F3" i="451"/>
  <c r="AD140" i="450"/>
  <c r="AC140" i="450"/>
  <c r="Z140" i="450"/>
  <c r="Y140" i="450"/>
  <c r="L140" i="450"/>
  <c r="J140" i="450"/>
  <c r="K140" i="450" s="1"/>
  <c r="I140" i="450"/>
  <c r="O126" i="450"/>
  <c r="M126" i="450"/>
  <c r="AF126" i="450" s="1"/>
  <c r="K126" i="450"/>
  <c r="G126" i="450"/>
  <c r="O125" i="450"/>
  <c r="M125" i="450"/>
  <c r="AF125" i="450" s="1"/>
  <c r="K125" i="450"/>
  <c r="G125" i="450"/>
  <c r="AF124" i="450"/>
  <c r="AE124" i="450"/>
  <c r="O124" i="450"/>
  <c r="M124" i="450"/>
  <c r="N124" i="450" s="1"/>
  <c r="K124" i="450"/>
  <c r="G124" i="450"/>
  <c r="AD123" i="450"/>
  <c r="AC123" i="450"/>
  <c r="Z123" i="450"/>
  <c r="Y123" i="450"/>
  <c r="L123" i="450"/>
  <c r="O123" i="450" s="1"/>
  <c r="J123" i="450"/>
  <c r="K123" i="450" s="1"/>
  <c r="I123" i="450"/>
  <c r="O109" i="450"/>
  <c r="M109" i="450"/>
  <c r="AE109" i="450" s="1"/>
  <c r="K109" i="450"/>
  <c r="G109" i="450"/>
  <c r="O108" i="450"/>
  <c r="M108" i="450"/>
  <c r="N108" i="450" s="1"/>
  <c r="K108" i="450"/>
  <c r="G108" i="450"/>
  <c r="O107" i="450"/>
  <c r="M107" i="450"/>
  <c r="N107" i="450" s="1"/>
  <c r="K107" i="450"/>
  <c r="G107" i="450"/>
  <c r="AD106" i="450"/>
  <c r="AC106" i="450"/>
  <c r="Z106" i="450"/>
  <c r="Y106" i="450"/>
  <c r="L106" i="450"/>
  <c r="J106" i="450"/>
  <c r="K106" i="450" s="1"/>
  <c r="I106" i="450"/>
  <c r="AE90" i="450"/>
  <c r="O90" i="450"/>
  <c r="M90" i="450"/>
  <c r="M106" i="450" s="1"/>
  <c r="K90" i="450"/>
  <c r="G90" i="450"/>
  <c r="AD89" i="450"/>
  <c r="AC89" i="450"/>
  <c r="Z89" i="450"/>
  <c r="Y89" i="450"/>
  <c r="L89" i="450"/>
  <c r="O89" i="450" s="1"/>
  <c r="J89" i="450"/>
  <c r="K89" i="450" s="1"/>
  <c r="I89" i="450"/>
  <c r="AF77" i="450"/>
  <c r="O77" i="450"/>
  <c r="M77" i="450"/>
  <c r="N77" i="450" s="1"/>
  <c r="K77" i="450"/>
  <c r="G77" i="450"/>
  <c r="O76" i="450"/>
  <c r="M76" i="450"/>
  <c r="AF76" i="450" s="1"/>
  <c r="K76" i="450"/>
  <c r="G76" i="450"/>
  <c r="O75" i="450"/>
  <c r="M75" i="450"/>
  <c r="AF75" i="450" s="1"/>
  <c r="K75" i="450"/>
  <c r="G75" i="450"/>
  <c r="O74" i="450"/>
  <c r="M74" i="450"/>
  <c r="AF74" i="450" s="1"/>
  <c r="K74" i="450"/>
  <c r="G74" i="450"/>
  <c r="AF73" i="450"/>
  <c r="AE73" i="450"/>
  <c r="O73" i="450"/>
  <c r="M73" i="450"/>
  <c r="K73" i="450"/>
  <c r="G73" i="450"/>
  <c r="AD72" i="450"/>
  <c r="AC72" i="450"/>
  <c r="Z72" i="450"/>
  <c r="Y72" i="450"/>
  <c r="L72" i="450"/>
  <c r="J72" i="450"/>
  <c r="I72" i="450"/>
  <c r="AF60" i="450"/>
  <c r="O60" i="450"/>
  <c r="M60" i="450"/>
  <c r="AE60" i="450" s="1"/>
  <c r="K60" i="450"/>
  <c r="G60" i="450"/>
  <c r="AE59" i="450"/>
  <c r="O59" i="450"/>
  <c r="M59" i="450"/>
  <c r="N59" i="450" s="1"/>
  <c r="K59" i="450"/>
  <c r="G59" i="450"/>
  <c r="O58" i="450"/>
  <c r="N58" i="450"/>
  <c r="M58" i="450"/>
  <c r="AF58" i="450" s="1"/>
  <c r="K58" i="450"/>
  <c r="G58" i="450"/>
  <c r="O57" i="450"/>
  <c r="M57" i="450"/>
  <c r="AF57" i="450" s="1"/>
  <c r="K57" i="450"/>
  <c r="G57" i="450"/>
  <c r="O56" i="450"/>
  <c r="N56" i="450"/>
  <c r="P56" i="450" s="1"/>
  <c r="M56" i="450"/>
  <c r="AF56" i="450" s="1"/>
  <c r="K56" i="450"/>
  <c r="G56" i="450"/>
  <c r="AD55" i="450"/>
  <c r="AC55" i="450"/>
  <c r="Z55" i="450"/>
  <c r="Y55" i="450"/>
  <c r="L55" i="450"/>
  <c r="O55" i="450" s="1"/>
  <c r="J55" i="450"/>
  <c r="K55" i="450" s="1"/>
  <c r="I55" i="450"/>
  <c r="O42" i="450"/>
  <c r="M42" i="450"/>
  <c r="AF42" i="450" s="1"/>
  <c r="K42" i="450"/>
  <c r="G42" i="450"/>
  <c r="AF41" i="450"/>
  <c r="AE41" i="450"/>
  <c r="O41" i="450"/>
  <c r="N41" i="450"/>
  <c r="Q41" i="450" s="1"/>
  <c r="M41" i="450"/>
  <c r="K41" i="450"/>
  <c r="G41" i="450"/>
  <c r="O40" i="450"/>
  <c r="M40" i="450"/>
  <c r="N40" i="450" s="1"/>
  <c r="K40" i="450"/>
  <c r="G40" i="450"/>
  <c r="O39" i="450"/>
  <c r="M39" i="450"/>
  <c r="AF39" i="450" s="1"/>
  <c r="K39" i="450"/>
  <c r="G39" i="450"/>
  <c r="AD38" i="450"/>
  <c r="AC38" i="450"/>
  <c r="Z38" i="450"/>
  <c r="Y38" i="450"/>
  <c r="L38" i="450"/>
  <c r="O38" i="450" s="1"/>
  <c r="K38" i="450"/>
  <c r="J38" i="450"/>
  <c r="I38" i="450"/>
  <c r="AF25" i="450"/>
  <c r="O25" i="450"/>
  <c r="N25" i="450"/>
  <c r="M25" i="450"/>
  <c r="AE25" i="450" s="1"/>
  <c r="K25" i="450"/>
  <c r="G25" i="450"/>
  <c r="O24" i="450"/>
  <c r="M24" i="450"/>
  <c r="AF24" i="450" s="1"/>
  <c r="K24" i="450"/>
  <c r="G24" i="450"/>
  <c r="AE23" i="450"/>
  <c r="O23" i="450"/>
  <c r="M23" i="450"/>
  <c r="AF23" i="450" s="1"/>
  <c r="K23" i="450"/>
  <c r="G23" i="450"/>
  <c r="O22" i="450"/>
  <c r="M22" i="450"/>
  <c r="M38" i="450" s="1"/>
  <c r="K22" i="450"/>
  <c r="G22" i="450"/>
  <c r="AD21" i="450"/>
  <c r="AC21" i="450"/>
  <c r="Z21" i="450"/>
  <c r="Y21" i="450"/>
  <c r="L21" i="450"/>
  <c r="O21" i="450" s="1"/>
  <c r="J21" i="450"/>
  <c r="I21" i="450"/>
  <c r="O7" i="450"/>
  <c r="M7" i="450"/>
  <c r="AE7" i="450" s="1"/>
  <c r="K7" i="450"/>
  <c r="G7" i="450"/>
  <c r="AE6" i="450"/>
  <c r="O6" i="450"/>
  <c r="N6" i="450"/>
  <c r="P6" i="450" s="1"/>
  <c r="M6" i="450"/>
  <c r="AF6" i="450" s="1"/>
  <c r="K6" i="450"/>
  <c r="G6" i="450"/>
  <c r="O5" i="450"/>
  <c r="M5" i="450"/>
  <c r="N5" i="450" s="1"/>
  <c r="K5" i="450"/>
  <c r="G5" i="450"/>
  <c r="AD2" i="450"/>
  <c r="R6" i="448" s="1"/>
  <c r="Z2" i="450"/>
  <c r="P6" i="448" s="1"/>
  <c r="H2" i="450"/>
  <c r="D1" i="450"/>
  <c r="L157" i="449"/>
  <c r="O157" i="449" s="1"/>
  <c r="J157" i="449"/>
  <c r="K157" i="449" s="1"/>
  <c r="I157" i="449"/>
  <c r="O152" i="449"/>
  <c r="M152" i="449"/>
  <c r="AB152" i="449" s="1"/>
  <c r="K152" i="449"/>
  <c r="G152" i="449"/>
  <c r="O151" i="449"/>
  <c r="N151" i="449"/>
  <c r="Q151" i="449" s="1"/>
  <c r="M151" i="449"/>
  <c r="AB151" i="449" s="1"/>
  <c r="K151" i="449"/>
  <c r="G151" i="449"/>
  <c r="AA150" i="449"/>
  <c r="O150" i="449"/>
  <c r="M150" i="449"/>
  <c r="N150" i="449" s="1"/>
  <c r="K150" i="449"/>
  <c r="G150" i="449"/>
  <c r="AA149" i="449"/>
  <c r="O149" i="449"/>
  <c r="M149" i="449"/>
  <c r="AB149" i="449" s="1"/>
  <c r="K149" i="449"/>
  <c r="G149" i="449"/>
  <c r="O148" i="449"/>
  <c r="N148" i="449"/>
  <c r="P148" i="449" s="1"/>
  <c r="M148" i="449"/>
  <c r="AB148" i="449" s="1"/>
  <c r="K148" i="449"/>
  <c r="G148" i="449"/>
  <c r="O147" i="449"/>
  <c r="N147" i="449"/>
  <c r="Q147" i="449" s="1"/>
  <c r="M147" i="449"/>
  <c r="AB147" i="449" s="1"/>
  <c r="K147" i="449"/>
  <c r="G147" i="449"/>
  <c r="AA146" i="449"/>
  <c r="O146" i="449"/>
  <c r="M146" i="449"/>
  <c r="N146" i="449" s="1"/>
  <c r="K146" i="449"/>
  <c r="G146" i="449"/>
  <c r="O145" i="449"/>
  <c r="M145" i="449"/>
  <c r="AB145" i="449" s="1"/>
  <c r="K145" i="449"/>
  <c r="G145" i="449"/>
  <c r="O144" i="449"/>
  <c r="N144" i="449"/>
  <c r="P144" i="449" s="1"/>
  <c r="M144" i="449"/>
  <c r="AB144" i="449" s="1"/>
  <c r="K144" i="449"/>
  <c r="G144" i="449"/>
  <c r="O143" i="449"/>
  <c r="N143" i="449"/>
  <c r="Q143" i="449" s="1"/>
  <c r="M143" i="449"/>
  <c r="AB143" i="449" s="1"/>
  <c r="K143" i="449"/>
  <c r="G143" i="449"/>
  <c r="O142" i="449"/>
  <c r="M142" i="449"/>
  <c r="N142" i="449" s="1"/>
  <c r="K142" i="449"/>
  <c r="G142" i="449"/>
  <c r="AB141" i="449"/>
  <c r="AA141" i="449"/>
  <c r="O141" i="449"/>
  <c r="M141" i="449"/>
  <c r="M157" i="449" s="1"/>
  <c r="K141" i="449"/>
  <c r="G141" i="449"/>
  <c r="L140" i="449"/>
  <c r="O140" i="449" s="1"/>
  <c r="J140" i="449"/>
  <c r="K140" i="449" s="1"/>
  <c r="I140" i="449"/>
  <c r="AA135" i="449"/>
  <c r="O135" i="449"/>
  <c r="M135" i="449"/>
  <c r="AB135" i="449" s="1"/>
  <c r="K135" i="449"/>
  <c r="G135" i="449"/>
  <c r="O134" i="449"/>
  <c r="M134" i="449"/>
  <c r="N134" i="449" s="1"/>
  <c r="K134" i="449"/>
  <c r="G134" i="449"/>
  <c r="AB133" i="449"/>
  <c r="AA133" i="449"/>
  <c r="O133" i="449"/>
  <c r="N133" i="449"/>
  <c r="Q133" i="449" s="1"/>
  <c r="M133" i="449"/>
  <c r="K133" i="449"/>
  <c r="G133" i="449"/>
  <c r="AA132" i="449"/>
  <c r="O132" i="449"/>
  <c r="N132" i="449"/>
  <c r="Q132" i="449" s="1"/>
  <c r="M132" i="449"/>
  <c r="AB132" i="449" s="1"/>
  <c r="K132" i="449"/>
  <c r="G132" i="449"/>
  <c r="O131" i="449"/>
  <c r="M131" i="449"/>
  <c r="AB131" i="449" s="1"/>
  <c r="K131" i="449"/>
  <c r="G131" i="449"/>
  <c r="O130" i="449"/>
  <c r="M130" i="449"/>
  <c r="N130" i="449" s="1"/>
  <c r="K130" i="449"/>
  <c r="G130" i="449"/>
  <c r="AB129" i="449"/>
  <c r="AA129" i="449"/>
  <c r="O129" i="449"/>
  <c r="N129" i="449"/>
  <c r="Q129" i="449" s="1"/>
  <c r="M129" i="449"/>
  <c r="K129" i="449"/>
  <c r="G129" i="449"/>
  <c r="AB128" i="449"/>
  <c r="AA128" i="449"/>
  <c r="O128" i="449"/>
  <c r="N128" i="449"/>
  <c r="M128" i="449"/>
  <c r="K128" i="449"/>
  <c r="G128" i="449"/>
  <c r="O127" i="449"/>
  <c r="N127" i="449"/>
  <c r="M127" i="449"/>
  <c r="AB127" i="449" s="1"/>
  <c r="K127" i="449"/>
  <c r="G127" i="449"/>
  <c r="AA126" i="449"/>
  <c r="O126" i="449"/>
  <c r="M126" i="449"/>
  <c r="N126" i="449" s="1"/>
  <c r="K126" i="449"/>
  <c r="G126" i="449"/>
  <c r="AB125" i="449"/>
  <c r="AA125" i="449"/>
  <c r="O125" i="449"/>
  <c r="N125" i="449"/>
  <c r="Q125" i="449" s="1"/>
  <c r="M125" i="449"/>
  <c r="K125" i="449"/>
  <c r="G125" i="449"/>
  <c r="O124" i="449"/>
  <c r="M124" i="449"/>
  <c r="N124" i="449" s="1"/>
  <c r="K124" i="449"/>
  <c r="G124" i="449"/>
  <c r="L123" i="449"/>
  <c r="J123" i="449"/>
  <c r="I123" i="449"/>
  <c r="O109" i="449"/>
  <c r="M109" i="449"/>
  <c r="AB109" i="449" s="1"/>
  <c r="K109" i="449"/>
  <c r="G109" i="449"/>
  <c r="AA108" i="449"/>
  <c r="O108" i="449"/>
  <c r="M108" i="449"/>
  <c r="AB108" i="449" s="1"/>
  <c r="K108" i="449"/>
  <c r="G108" i="449"/>
  <c r="AB107" i="449"/>
  <c r="AA107" i="449"/>
  <c r="O107" i="449"/>
  <c r="M107" i="449"/>
  <c r="N107" i="449" s="1"/>
  <c r="K107" i="449"/>
  <c r="G107" i="449"/>
  <c r="L106" i="449"/>
  <c r="J106" i="449"/>
  <c r="I106" i="449"/>
  <c r="O92" i="449"/>
  <c r="M92" i="449"/>
  <c r="N92" i="449" s="1"/>
  <c r="K92" i="449"/>
  <c r="G92" i="449"/>
  <c r="O91" i="449"/>
  <c r="N91" i="449"/>
  <c r="Q91" i="449" s="1"/>
  <c r="M91" i="449"/>
  <c r="AB91" i="449" s="1"/>
  <c r="K91" i="449"/>
  <c r="G91" i="449"/>
  <c r="O90" i="449"/>
  <c r="M90" i="449"/>
  <c r="AA90" i="449" s="1"/>
  <c r="K90" i="449"/>
  <c r="G90" i="449"/>
  <c r="L89" i="449"/>
  <c r="J89" i="449"/>
  <c r="I89" i="449"/>
  <c r="AB79" i="449"/>
  <c r="O79" i="449"/>
  <c r="M79" i="449"/>
  <c r="N79" i="449" s="1"/>
  <c r="K79" i="449"/>
  <c r="G79" i="449"/>
  <c r="AA78" i="449"/>
  <c r="O78" i="449"/>
  <c r="M78" i="449"/>
  <c r="AB78" i="449" s="1"/>
  <c r="K78" i="449"/>
  <c r="G78" i="449"/>
  <c r="O77" i="449"/>
  <c r="N77" i="449"/>
  <c r="Q77" i="449" s="1"/>
  <c r="M77" i="449"/>
  <c r="AB77" i="449" s="1"/>
  <c r="K77" i="449"/>
  <c r="G77" i="449"/>
  <c r="O76" i="449"/>
  <c r="M76" i="449"/>
  <c r="AB76" i="449" s="1"/>
  <c r="K76" i="449"/>
  <c r="G76" i="449"/>
  <c r="AB75" i="449"/>
  <c r="AA75" i="449"/>
  <c r="O75" i="449"/>
  <c r="M75" i="449"/>
  <c r="N75" i="449" s="1"/>
  <c r="K75" i="449"/>
  <c r="G75" i="449"/>
  <c r="AA74" i="449"/>
  <c r="O74" i="449"/>
  <c r="N74" i="449"/>
  <c r="P74" i="449" s="1"/>
  <c r="M74" i="449"/>
  <c r="AB74" i="449" s="1"/>
  <c r="K74" i="449"/>
  <c r="Q74" i="449" s="1"/>
  <c r="G74" i="449"/>
  <c r="O73" i="449"/>
  <c r="N73" i="449"/>
  <c r="P73" i="449" s="1"/>
  <c r="M73" i="449"/>
  <c r="K73" i="449"/>
  <c r="G73" i="449"/>
  <c r="L72" i="449"/>
  <c r="O72" i="449" s="1"/>
  <c r="J72" i="449"/>
  <c r="K72" i="449" s="1"/>
  <c r="I72" i="449"/>
  <c r="O63" i="449"/>
  <c r="M63" i="449"/>
  <c r="AB63" i="449" s="1"/>
  <c r="K63" i="449"/>
  <c r="G63" i="449"/>
  <c r="O62" i="449"/>
  <c r="M62" i="449"/>
  <c r="AB62" i="449" s="1"/>
  <c r="K62" i="449"/>
  <c r="G62" i="449"/>
  <c r="AB61" i="449"/>
  <c r="O61" i="449"/>
  <c r="M61" i="449"/>
  <c r="N61" i="449" s="1"/>
  <c r="K61" i="449"/>
  <c r="G61" i="449"/>
  <c r="AB60" i="449"/>
  <c r="O60" i="449"/>
  <c r="M60" i="449"/>
  <c r="AA60" i="449" s="1"/>
  <c r="K60" i="449"/>
  <c r="G60" i="449"/>
  <c r="O59" i="449"/>
  <c r="M59" i="449"/>
  <c r="AB59" i="449" s="1"/>
  <c r="K59" i="449"/>
  <c r="G59" i="449"/>
  <c r="O58" i="449"/>
  <c r="M58" i="449"/>
  <c r="AB58" i="449" s="1"/>
  <c r="K58" i="449"/>
  <c r="G58" i="449"/>
  <c r="AB57" i="449"/>
  <c r="O57" i="449"/>
  <c r="M57" i="449"/>
  <c r="N57" i="449" s="1"/>
  <c r="K57" i="449"/>
  <c r="G57" i="449"/>
  <c r="AB56" i="449"/>
  <c r="O56" i="449"/>
  <c r="N56" i="449"/>
  <c r="M56" i="449"/>
  <c r="AA56" i="449" s="1"/>
  <c r="K56" i="449"/>
  <c r="G56" i="449"/>
  <c r="O55" i="449"/>
  <c r="L55" i="449"/>
  <c r="J55" i="449"/>
  <c r="K55" i="449" s="1"/>
  <c r="I55" i="449"/>
  <c r="O39" i="449"/>
  <c r="M39" i="449"/>
  <c r="AB39" i="449" s="1"/>
  <c r="K39" i="449"/>
  <c r="G39" i="449"/>
  <c r="L38" i="449"/>
  <c r="O38" i="449" s="1"/>
  <c r="J38" i="449"/>
  <c r="K38" i="449" s="1"/>
  <c r="I38" i="449"/>
  <c r="AA23" i="449"/>
  <c r="O23" i="449"/>
  <c r="M23" i="449"/>
  <c r="AB23" i="449" s="1"/>
  <c r="K23" i="449"/>
  <c r="G23" i="449"/>
  <c r="AB22" i="449"/>
  <c r="AA22" i="449"/>
  <c r="O22" i="449"/>
  <c r="M22" i="449"/>
  <c r="N22" i="449" s="1"/>
  <c r="K22" i="449"/>
  <c r="G22" i="449"/>
  <c r="L21" i="449"/>
  <c r="O21" i="449" s="1"/>
  <c r="J21" i="449"/>
  <c r="K21" i="449" s="1"/>
  <c r="I21" i="449"/>
  <c r="AB8" i="449"/>
  <c r="O8" i="449"/>
  <c r="M8" i="449"/>
  <c r="N8" i="449" s="1"/>
  <c r="K8" i="449"/>
  <c r="G8" i="449"/>
  <c r="O7" i="449"/>
  <c r="M7" i="449"/>
  <c r="AB7" i="449" s="1"/>
  <c r="K7" i="449"/>
  <c r="G7" i="449"/>
  <c r="O6" i="449"/>
  <c r="M6" i="449"/>
  <c r="AB6" i="449" s="1"/>
  <c r="K6" i="449"/>
  <c r="G6" i="449"/>
  <c r="O5" i="449"/>
  <c r="N5" i="449"/>
  <c r="Q5" i="449" s="1"/>
  <c r="M5" i="449"/>
  <c r="AA5" i="449" s="1"/>
  <c r="K5" i="449"/>
  <c r="G5" i="449"/>
  <c r="H2" i="449"/>
  <c r="D1" i="449"/>
  <c r="X34" i="448"/>
  <c r="W34" i="448"/>
  <c r="V34" i="448"/>
  <c r="P34" i="448"/>
  <c r="O34" i="448"/>
  <c r="K8" i="448" s="1"/>
  <c r="N34" i="448"/>
  <c r="M34" i="448"/>
  <c r="H34" i="448"/>
  <c r="G34" i="448"/>
  <c r="O16" i="448"/>
  <c r="N16" i="448"/>
  <c r="M16" i="448"/>
  <c r="I8" i="448" s="1"/>
  <c r="K16" i="448"/>
  <c r="H16" i="448"/>
  <c r="G16" i="448"/>
  <c r="F16" i="448"/>
  <c r="E16" i="448"/>
  <c r="M8" i="448"/>
  <c r="F8" i="448"/>
  <c r="M7" i="448"/>
  <c r="K7" i="448"/>
  <c r="I7" i="448"/>
  <c r="G7" i="448"/>
  <c r="F7" i="448"/>
  <c r="E7" i="448"/>
  <c r="M6" i="448"/>
  <c r="K6" i="448"/>
  <c r="I6" i="448"/>
  <c r="G6" i="448"/>
  <c r="F6" i="448"/>
  <c r="E6" i="448"/>
  <c r="F3" i="448"/>
  <c r="AD140" i="447"/>
  <c r="AC140" i="447"/>
  <c r="Z140" i="447"/>
  <c r="Y140" i="447"/>
  <c r="L140" i="447"/>
  <c r="O140" i="447" s="1"/>
  <c r="J140" i="447"/>
  <c r="K140" i="447" s="1"/>
  <c r="I140" i="447"/>
  <c r="O126" i="447"/>
  <c r="M126" i="447"/>
  <c r="AF126" i="447" s="1"/>
  <c r="K126" i="447"/>
  <c r="G126" i="447"/>
  <c r="AE125" i="447"/>
  <c r="O125" i="447"/>
  <c r="N125" i="447"/>
  <c r="Q125" i="447" s="1"/>
  <c r="M125" i="447"/>
  <c r="AF125" i="447" s="1"/>
  <c r="K125" i="447"/>
  <c r="G125" i="447"/>
  <c r="AF124" i="447"/>
  <c r="AE124" i="447"/>
  <c r="O124" i="447"/>
  <c r="N124" i="447"/>
  <c r="Q124" i="447" s="1"/>
  <c r="M124" i="447"/>
  <c r="K124" i="447"/>
  <c r="G124" i="447"/>
  <c r="AD123" i="447"/>
  <c r="AC123" i="447"/>
  <c r="Z123" i="447"/>
  <c r="Y123" i="447"/>
  <c r="L123" i="447"/>
  <c r="J123" i="447"/>
  <c r="K123" i="447" s="1"/>
  <c r="I123" i="447"/>
  <c r="AF109" i="447"/>
  <c r="O109" i="447"/>
  <c r="N109" i="447"/>
  <c r="Q109" i="447" s="1"/>
  <c r="M109" i="447"/>
  <c r="AE109" i="447" s="1"/>
  <c r="K109" i="447"/>
  <c r="G109" i="447"/>
  <c r="AE108" i="447"/>
  <c r="Q108" i="447"/>
  <c r="O108" i="447"/>
  <c r="N108" i="447"/>
  <c r="M108" i="447"/>
  <c r="AF108" i="447" s="1"/>
  <c r="K108" i="447"/>
  <c r="P108" i="447" s="1"/>
  <c r="G108" i="447"/>
  <c r="O107" i="447"/>
  <c r="M107" i="447"/>
  <c r="N107" i="447" s="1"/>
  <c r="K107" i="447"/>
  <c r="G107" i="447"/>
  <c r="AD106" i="447"/>
  <c r="AC106" i="447"/>
  <c r="Z106" i="447"/>
  <c r="Y106" i="447"/>
  <c r="L106" i="447"/>
  <c r="O106" i="447" s="1"/>
  <c r="K106" i="447"/>
  <c r="J106" i="447"/>
  <c r="I106" i="447"/>
  <c r="AE90" i="447"/>
  <c r="O90" i="447"/>
  <c r="M90" i="447"/>
  <c r="M106" i="447" s="1"/>
  <c r="K90" i="447"/>
  <c r="G90" i="447"/>
  <c r="AD89" i="447"/>
  <c r="AC89" i="447"/>
  <c r="Z89" i="447"/>
  <c r="Y89" i="447"/>
  <c r="L89" i="447"/>
  <c r="O89" i="447" s="1"/>
  <c r="J89" i="447"/>
  <c r="I89" i="447"/>
  <c r="AF77" i="447"/>
  <c r="AE77" i="447"/>
  <c r="O77" i="447"/>
  <c r="M77" i="447"/>
  <c r="N77" i="447" s="1"/>
  <c r="K77" i="447"/>
  <c r="G77" i="447"/>
  <c r="AF76" i="447"/>
  <c r="AE76" i="447"/>
  <c r="O76" i="447"/>
  <c r="N76" i="447"/>
  <c r="Q76" i="447" s="1"/>
  <c r="M76" i="447"/>
  <c r="K76" i="447"/>
  <c r="G76" i="447"/>
  <c r="O75" i="447"/>
  <c r="M75" i="447"/>
  <c r="AF75" i="447" s="1"/>
  <c r="K75" i="447"/>
  <c r="G75" i="447"/>
  <c r="AE74" i="447"/>
  <c r="O74" i="447"/>
  <c r="N74" i="447"/>
  <c r="Q74" i="447" s="1"/>
  <c r="M74" i="447"/>
  <c r="AF74" i="447" s="1"/>
  <c r="K74" i="447"/>
  <c r="G74" i="447"/>
  <c r="AF73" i="447"/>
  <c r="AE73" i="447"/>
  <c r="O73" i="447"/>
  <c r="N73" i="447"/>
  <c r="Q73" i="447" s="1"/>
  <c r="M73" i="447"/>
  <c r="K73" i="447"/>
  <c r="G73" i="447"/>
  <c r="AD72" i="447"/>
  <c r="AC72" i="447"/>
  <c r="Z72" i="447"/>
  <c r="Y72" i="447"/>
  <c r="L72" i="447"/>
  <c r="J72" i="447"/>
  <c r="I72" i="447"/>
  <c r="AF60" i="447"/>
  <c r="O60" i="447"/>
  <c r="N60" i="447"/>
  <c r="Q60" i="447" s="1"/>
  <c r="M60" i="447"/>
  <c r="AE60" i="447" s="1"/>
  <c r="K60" i="447"/>
  <c r="G60" i="447"/>
  <c r="AE59" i="447"/>
  <c r="O59" i="447"/>
  <c r="M59" i="447"/>
  <c r="N59" i="447" s="1"/>
  <c r="K59" i="447"/>
  <c r="G59" i="447"/>
  <c r="O58" i="447"/>
  <c r="N58" i="447"/>
  <c r="Q58" i="447" s="1"/>
  <c r="M58" i="447"/>
  <c r="AF58" i="447" s="1"/>
  <c r="K58" i="447"/>
  <c r="G58" i="447"/>
  <c r="O57" i="447"/>
  <c r="M57" i="447"/>
  <c r="AF57" i="447" s="1"/>
  <c r="K57" i="447"/>
  <c r="G57" i="447"/>
  <c r="O56" i="447"/>
  <c r="M56" i="447"/>
  <c r="AF56" i="447" s="1"/>
  <c r="K56" i="447"/>
  <c r="G56" i="447"/>
  <c r="AD55" i="447"/>
  <c r="AC55" i="447"/>
  <c r="Z55" i="447"/>
  <c r="Y55" i="447"/>
  <c r="L55" i="447"/>
  <c r="O55" i="447" s="1"/>
  <c r="K55" i="447"/>
  <c r="J55" i="447"/>
  <c r="I55" i="447"/>
  <c r="O42" i="447"/>
  <c r="M42" i="447"/>
  <c r="AF42" i="447" s="1"/>
  <c r="K42" i="447"/>
  <c r="G42" i="447"/>
  <c r="AF41" i="447"/>
  <c r="O41" i="447"/>
  <c r="M41" i="447"/>
  <c r="N41" i="447" s="1"/>
  <c r="K41" i="447"/>
  <c r="G41" i="447"/>
  <c r="AE40" i="447"/>
  <c r="O40" i="447"/>
  <c r="M40" i="447"/>
  <c r="N40" i="447" s="1"/>
  <c r="K40" i="447"/>
  <c r="G40" i="447"/>
  <c r="AF39" i="447"/>
  <c r="P39" i="447"/>
  <c r="O39" i="447"/>
  <c r="N39" i="447"/>
  <c r="Q39" i="447" s="1"/>
  <c r="M39" i="447"/>
  <c r="AE39" i="447" s="1"/>
  <c r="K39" i="447"/>
  <c r="G39" i="447"/>
  <c r="AD38" i="447"/>
  <c r="AD2" i="447" s="1"/>
  <c r="R6" i="445" s="1"/>
  <c r="AC38" i="447"/>
  <c r="Z38" i="447"/>
  <c r="Y38" i="447"/>
  <c r="O38" i="447"/>
  <c r="L38" i="447"/>
  <c r="J38" i="447"/>
  <c r="K38" i="447" s="1"/>
  <c r="I38" i="447"/>
  <c r="AE25" i="447"/>
  <c r="O25" i="447"/>
  <c r="N25" i="447"/>
  <c r="Q25" i="447" s="1"/>
  <c r="M25" i="447"/>
  <c r="AF25" i="447" s="1"/>
  <c r="K25" i="447"/>
  <c r="G25" i="447"/>
  <c r="AE24" i="447"/>
  <c r="O24" i="447"/>
  <c r="M24" i="447"/>
  <c r="AF24" i="447" s="1"/>
  <c r="K24" i="447"/>
  <c r="G24" i="447"/>
  <c r="O23" i="447"/>
  <c r="M23" i="447"/>
  <c r="AF23" i="447" s="1"/>
  <c r="K23" i="447"/>
  <c r="G23" i="447"/>
  <c r="AF22" i="447"/>
  <c r="AE22" i="447"/>
  <c r="O22" i="447"/>
  <c r="N22" i="447"/>
  <c r="Q22" i="447" s="1"/>
  <c r="M22" i="447"/>
  <c r="K22" i="447"/>
  <c r="G22" i="447"/>
  <c r="AD21" i="447"/>
  <c r="AC21" i="447"/>
  <c r="Z21" i="447"/>
  <c r="Y21" i="447"/>
  <c r="L21" i="447"/>
  <c r="J21" i="447"/>
  <c r="I21" i="447"/>
  <c r="O21" i="447" s="1"/>
  <c r="AF7" i="447"/>
  <c r="O7" i="447"/>
  <c r="M7" i="447"/>
  <c r="AE7" i="447" s="1"/>
  <c r="K7" i="447"/>
  <c r="G7" i="447"/>
  <c r="AE6" i="447"/>
  <c r="O6" i="447"/>
  <c r="M6" i="447"/>
  <c r="N6" i="447" s="1"/>
  <c r="K6" i="447"/>
  <c r="G6" i="447"/>
  <c r="O5" i="447"/>
  <c r="M5" i="447"/>
  <c r="N5" i="447" s="1"/>
  <c r="K5" i="447"/>
  <c r="G5" i="447"/>
  <c r="H2" i="447"/>
  <c r="D1" i="447"/>
  <c r="L157" i="446"/>
  <c r="O157" i="446" s="1"/>
  <c r="J157" i="446"/>
  <c r="K157" i="446" s="1"/>
  <c r="I157" i="446"/>
  <c r="O152" i="446"/>
  <c r="M152" i="446"/>
  <c r="AB152" i="446" s="1"/>
  <c r="K152" i="446"/>
  <c r="G152" i="446"/>
  <c r="O151" i="446"/>
  <c r="M151" i="446"/>
  <c r="N151" i="446" s="1"/>
  <c r="K151" i="446"/>
  <c r="G151" i="446"/>
  <c r="AB150" i="446"/>
  <c r="AA150" i="446"/>
  <c r="O150" i="446"/>
  <c r="M150" i="446"/>
  <c r="N150" i="446" s="1"/>
  <c r="K150" i="446"/>
  <c r="G150" i="446"/>
  <c r="O149" i="446"/>
  <c r="M149" i="446"/>
  <c r="AA149" i="446" s="1"/>
  <c r="K149" i="446"/>
  <c r="G149" i="446"/>
  <c r="O148" i="446"/>
  <c r="M148" i="446"/>
  <c r="AB148" i="446" s="1"/>
  <c r="K148" i="446"/>
  <c r="G148" i="446"/>
  <c r="O147" i="446"/>
  <c r="M147" i="446"/>
  <c r="N147" i="446" s="1"/>
  <c r="K147" i="446"/>
  <c r="G147" i="446"/>
  <c r="AB146" i="446"/>
  <c r="AA146" i="446"/>
  <c r="O146" i="446"/>
  <c r="M146" i="446"/>
  <c r="N146" i="446" s="1"/>
  <c r="K146" i="446"/>
  <c r="G146" i="446"/>
  <c r="O145" i="446"/>
  <c r="M145" i="446"/>
  <c r="AB145" i="446" s="1"/>
  <c r="K145" i="446"/>
  <c r="G145" i="446"/>
  <c r="O144" i="446"/>
  <c r="M144" i="446"/>
  <c r="AB144" i="446" s="1"/>
  <c r="K144" i="446"/>
  <c r="G144" i="446"/>
  <c r="O143" i="446"/>
  <c r="M143" i="446"/>
  <c r="N143" i="446" s="1"/>
  <c r="K143" i="446"/>
  <c r="G143" i="446"/>
  <c r="AB142" i="446"/>
  <c r="AA142" i="446"/>
  <c r="O142" i="446"/>
  <c r="M142" i="446"/>
  <c r="N142" i="446" s="1"/>
  <c r="K142" i="446"/>
  <c r="G142" i="446"/>
  <c r="AB141" i="446"/>
  <c r="AA141" i="446"/>
  <c r="O141" i="446"/>
  <c r="N141" i="446"/>
  <c r="M141" i="446"/>
  <c r="K141" i="446"/>
  <c r="Q141" i="446" s="1"/>
  <c r="G141" i="446"/>
  <c r="L140" i="446"/>
  <c r="J140" i="446"/>
  <c r="I140" i="446"/>
  <c r="AA135" i="446"/>
  <c r="O135" i="446"/>
  <c r="M135" i="446"/>
  <c r="AB135" i="446" s="1"/>
  <c r="K135" i="446"/>
  <c r="G135" i="446"/>
  <c r="O134" i="446"/>
  <c r="N134" i="446"/>
  <c r="Q134" i="446" s="1"/>
  <c r="M134" i="446"/>
  <c r="AB134" i="446" s="1"/>
  <c r="K134" i="446"/>
  <c r="G134" i="446"/>
  <c r="AA133" i="446"/>
  <c r="O133" i="446"/>
  <c r="M133" i="446"/>
  <c r="AB133" i="446" s="1"/>
  <c r="K133" i="446"/>
  <c r="G133" i="446"/>
  <c r="AA132" i="446"/>
  <c r="O132" i="446"/>
  <c r="N132" i="446"/>
  <c r="Q132" i="446" s="1"/>
  <c r="M132" i="446"/>
  <c r="AB132" i="446" s="1"/>
  <c r="K132" i="446"/>
  <c r="G132" i="446"/>
  <c r="AA131" i="446"/>
  <c r="Q131" i="446"/>
  <c r="O131" i="446"/>
  <c r="N131" i="446"/>
  <c r="P131" i="446" s="1"/>
  <c r="M131" i="446"/>
  <c r="AB131" i="446" s="1"/>
  <c r="K131" i="446"/>
  <c r="G131" i="446"/>
  <c r="AA130" i="446"/>
  <c r="O130" i="446"/>
  <c r="N130" i="446"/>
  <c r="Q130" i="446" s="1"/>
  <c r="M130" i="446"/>
  <c r="AB130" i="446" s="1"/>
  <c r="K130" i="446"/>
  <c r="G130" i="446"/>
  <c r="AA129" i="446"/>
  <c r="Q129" i="446"/>
  <c r="O129" i="446"/>
  <c r="N129" i="446"/>
  <c r="P129" i="446" s="1"/>
  <c r="M129" i="446"/>
  <c r="AB129" i="446" s="1"/>
  <c r="K129" i="446"/>
  <c r="G129" i="446"/>
  <c r="AA128" i="446"/>
  <c r="O128" i="446"/>
  <c r="N128" i="446"/>
  <c r="Q128" i="446" s="1"/>
  <c r="M128" i="446"/>
  <c r="AB128" i="446" s="1"/>
  <c r="K128" i="446"/>
  <c r="G128" i="446"/>
  <c r="AA127" i="446"/>
  <c r="O127" i="446"/>
  <c r="M127" i="446"/>
  <c r="AB127" i="446" s="1"/>
  <c r="K127" i="446"/>
  <c r="G127" i="446"/>
  <c r="AA126" i="446"/>
  <c r="O126" i="446"/>
  <c r="N126" i="446"/>
  <c r="Q126" i="446" s="1"/>
  <c r="M126" i="446"/>
  <c r="AB126" i="446" s="1"/>
  <c r="K126" i="446"/>
  <c r="G126" i="446"/>
  <c r="AB125" i="446"/>
  <c r="AA125" i="446"/>
  <c r="Q125" i="446"/>
  <c r="O125" i="446"/>
  <c r="N125" i="446"/>
  <c r="P125" i="446" s="1"/>
  <c r="M125" i="446"/>
  <c r="K125" i="446"/>
  <c r="G125" i="446"/>
  <c r="AA124" i="446"/>
  <c r="O124" i="446"/>
  <c r="M124" i="446"/>
  <c r="AB124" i="446" s="1"/>
  <c r="K124" i="446"/>
  <c r="G124" i="446"/>
  <c r="L123" i="446"/>
  <c r="O123" i="446" s="1"/>
  <c r="J123" i="446"/>
  <c r="K123" i="446" s="1"/>
  <c r="I123" i="446"/>
  <c r="AA109" i="446"/>
  <c r="O109" i="446"/>
  <c r="M109" i="446"/>
  <c r="AB109" i="446" s="1"/>
  <c r="K109" i="446"/>
  <c r="G109" i="446"/>
  <c r="O108" i="446"/>
  <c r="M108" i="446"/>
  <c r="AB108" i="446" s="1"/>
  <c r="K108" i="446"/>
  <c r="G108" i="446"/>
  <c r="O107" i="446"/>
  <c r="M107" i="446"/>
  <c r="AB107" i="446" s="1"/>
  <c r="K107" i="446"/>
  <c r="G107" i="446"/>
  <c r="L106" i="446"/>
  <c r="O106" i="446" s="1"/>
  <c r="K106" i="446"/>
  <c r="J106" i="446"/>
  <c r="I106" i="446"/>
  <c r="AB92" i="446"/>
  <c r="O92" i="446"/>
  <c r="M92" i="446"/>
  <c r="N92" i="446" s="1"/>
  <c r="K92" i="446"/>
  <c r="G92" i="446"/>
  <c r="O91" i="446"/>
  <c r="M91" i="446"/>
  <c r="AB91" i="446" s="1"/>
  <c r="K91" i="446"/>
  <c r="G91" i="446"/>
  <c r="O90" i="446"/>
  <c r="M90" i="446"/>
  <c r="M106" i="446" s="1"/>
  <c r="K90" i="446"/>
  <c r="G90" i="446"/>
  <c r="L89" i="446"/>
  <c r="J89" i="446"/>
  <c r="K89" i="446" s="1"/>
  <c r="I89" i="446"/>
  <c r="O89" i="446" s="1"/>
  <c r="O80" i="446"/>
  <c r="N80" i="446"/>
  <c r="Q80" i="446" s="1"/>
  <c r="M80" i="446"/>
  <c r="AA80" i="446" s="1"/>
  <c r="K80" i="446"/>
  <c r="G80" i="446"/>
  <c r="O79" i="446"/>
  <c r="M79" i="446"/>
  <c r="N79" i="446" s="1"/>
  <c r="K79" i="446"/>
  <c r="G79" i="446"/>
  <c r="AA78" i="446"/>
  <c r="O78" i="446"/>
  <c r="N78" i="446"/>
  <c r="Q78" i="446" s="1"/>
  <c r="M78" i="446"/>
  <c r="AB78" i="446" s="1"/>
  <c r="K78" i="446"/>
  <c r="G78" i="446"/>
  <c r="O77" i="446"/>
  <c r="N77" i="446"/>
  <c r="P77" i="446" s="1"/>
  <c r="M77" i="446"/>
  <c r="AB77" i="446" s="1"/>
  <c r="K77" i="446"/>
  <c r="G77" i="446"/>
  <c r="O76" i="446"/>
  <c r="N76" i="446"/>
  <c r="Q76" i="446" s="1"/>
  <c r="M76" i="446"/>
  <c r="AA76" i="446" s="1"/>
  <c r="K76" i="446"/>
  <c r="G76" i="446"/>
  <c r="AA75" i="446"/>
  <c r="O75" i="446"/>
  <c r="M75" i="446"/>
  <c r="N75" i="446" s="1"/>
  <c r="K75" i="446"/>
  <c r="G75" i="446"/>
  <c r="O74" i="446"/>
  <c r="N74" i="446"/>
  <c r="M74" i="446"/>
  <c r="AB74" i="446" s="1"/>
  <c r="K74" i="446"/>
  <c r="G74" i="446"/>
  <c r="O73" i="446"/>
  <c r="M73" i="446"/>
  <c r="AA73" i="446" s="1"/>
  <c r="K73" i="446"/>
  <c r="G73" i="446"/>
  <c r="L72" i="446"/>
  <c r="O72" i="446" s="1"/>
  <c r="J72" i="446"/>
  <c r="K72" i="446" s="1"/>
  <c r="I72" i="446"/>
  <c r="O63" i="446"/>
  <c r="M63" i="446"/>
  <c r="AB63" i="446" s="1"/>
  <c r="K63" i="446"/>
  <c r="G63" i="446"/>
  <c r="AB62" i="446"/>
  <c r="AA62" i="446"/>
  <c r="O62" i="446"/>
  <c r="M62" i="446"/>
  <c r="N62" i="446" s="1"/>
  <c r="K62" i="446"/>
  <c r="G62" i="446"/>
  <c r="AB61" i="446"/>
  <c r="AA61" i="446"/>
  <c r="O61" i="446"/>
  <c r="M61" i="446"/>
  <c r="N61" i="446" s="1"/>
  <c r="K61" i="446"/>
  <c r="G61" i="446"/>
  <c r="AA60" i="446"/>
  <c r="O60" i="446"/>
  <c r="M60" i="446"/>
  <c r="AB60" i="446" s="1"/>
  <c r="K60" i="446"/>
  <c r="G60" i="446"/>
  <c r="O59" i="446"/>
  <c r="M59" i="446"/>
  <c r="AB59" i="446" s="1"/>
  <c r="K59" i="446"/>
  <c r="G59" i="446"/>
  <c r="AB58" i="446"/>
  <c r="AA58" i="446"/>
  <c r="O58" i="446"/>
  <c r="M58" i="446"/>
  <c r="N58" i="446" s="1"/>
  <c r="K58" i="446"/>
  <c r="G58" i="446"/>
  <c r="AB57" i="446"/>
  <c r="AA57" i="446"/>
  <c r="O57" i="446"/>
  <c r="M57" i="446"/>
  <c r="N57" i="446" s="1"/>
  <c r="K57" i="446"/>
  <c r="G57" i="446"/>
  <c r="AB56" i="446"/>
  <c r="O56" i="446"/>
  <c r="N56" i="446"/>
  <c r="Q56" i="446" s="1"/>
  <c r="M56" i="446"/>
  <c r="AA56" i="446" s="1"/>
  <c r="K56" i="446"/>
  <c r="G56" i="446"/>
  <c r="L55" i="446"/>
  <c r="J55" i="446"/>
  <c r="K55" i="446" s="1"/>
  <c r="I55" i="446"/>
  <c r="O39" i="446"/>
  <c r="M39" i="446"/>
  <c r="AB39" i="446" s="1"/>
  <c r="K39" i="446"/>
  <c r="G39" i="446"/>
  <c r="L38" i="446"/>
  <c r="J38" i="446"/>
  <c r="K38" i="446" s="1"/>
  <c r="I38" i="446"/>
  <c r="O38" i="446" s="1"/>
  <c r="O23" i="446"/>
  <c r="N23" i="446"/>
  <c r="Q23" i="446" s="1"/>
  <c r="M23" i="446"/>
  <c r="AA23" i="446" s="1"/>
  <c r="K23" i="446"/>
  <c r="G23" i="446"/>
  <c r="AA22" i="446"/>
  <c r="O22" i="446"/>
  <c r="M22" i="446"/>
  <c r="N22" i="446" s="1"/>
  <c r="K22" i="446"/>
  <c r="G22" i="446"/>
  <c r="L21" i="446"/>
  <c r="J21" i="446"/>
  <c r="I21" i="446"/>
  <c r="O8" i="446"/>
  <c r="M8" i="446"/>
  <c r="AB8" i="446" s="1"/>
  <c r="K8" i="446"/>
  <c r="G8" i="446"/>
  <c r="AA7" i="446"/>
  <c r="O7" i="446"/>
  <c r="M7" i="446"/>
  <c r="AB7" i="446" s="1"/>
  <c r="K7" i="446"/>
  <c r="G7" i="446"/>
  <c r="O6" i="446"/>
  <c r="N6" i="446"/>
  <c r="Q6" i="446" s="1"/>
  <c r="M6" i="446"/>
  <c r="AB6" i="446" s="1"/>
  <c r="K6" i="446"/>
  <c r="G6" i="446"/>
  <c r="O5" i="446"/>
  <c r="M5" i="446"/>
  <c r="M21" i="446" s="1"/>
  <c r="K5" i="446"/>
  <c r="G5" i="446"/>
  <c r="H2" i="446"/>
  <c r="D1" i="446"/>
  <c r="X34" i="445"/>
  <c r="W34" i="445"/>
  <c r="V34" i="445"/>
  <c r="M8" i="445" s="1"/>
  <c r="P34" i="445"/>
  <c r="O34" i="445"/>
  <c r="N34" i="445"/>
  <c r="M34" i="445"/>
  <c r="H34" i="445"/>
  <c r="G34" i="445"/>
  <c r="K8" i="445" s="1"/>
  <c r="O16" i="445"/>
  <c r="N16" i="445"/>
  <c r="I8" i="445" s="1"/>
  <c r="M16" i="445"/>
  <c r="K16" i="445"/>
  <c r="H16" i="445"/>
  <c r="G16" i="445"/>
  <c r="F16" i="445"/>
  <c r="G8" i="445" s="1"/>
  <c r="E16" i="445"/>
  <c r="F8" i="445"/>
  <c r="M7" i="445"/>
  <c r="K7" i="445"/>
  <c r="I7" i="445"/>
  <c r="G7" i="445"/>
  <c r="F7" i="445"/>
  <c r="E7" i="445"/>
  <c r="M6" i="445"/>
  <c r="K6" i="445"/>
  <c r="I6" i="445"/>
  <c r="G6" i="445"/>
  <c r="F6" i="445"/>
  <c r="E6" i="445"/>
  <c r="F3" i="445"/>
  <c r="AD140" i="444"/>
  <c r="AC140" i="444"/>
  <c r="Z140" i="444"/>
  <c r="Y140" i="444"/>
  <c r="T140" i="444"/>
  <c r="S140" i="444"/>
  <c r="L140" i="444"/>
  <c r="O140" i="444" s="1"/>
  <c r="J140" i="444"/>
  <c r="K140" i="444" s="1"/>
  <c r="I140" i="444"/>
  <c r="O127" i="444"/>
  <c r="M127" i="444"/>
  <c r="AF127" i="444" s="1"/>
  <c r="K127" i="444"/>
  <c r="G127" i="444"/>
  <c r="O126" i="444"/>
  <c r="M126" i="444"/>
  <c r="AF126" i="444" s="1"/>
  <c r="K126" i="444"/>
  <c r="G126" i="444"/>
  <c r="O125" i="444"/>
  <c r="M125" i="444"/>
  <c r="AF125" i="444" s="1"/>
  <c r="K125" i="444"/>
  <c r="G125" i="444"/>
  <c r="O124" i="444"/>
  <c r="M124" i="444"/>
  <c r="K124" i="444"/>
  <c r="G124" i="444"/>
  <c r="AD123" i="444"/>
  <c r="AC123" i="444"/>
  <c r="Z123" i="444"/>
  <c r="Y123" i="444"/>
  <c r="T123" i="444"/>
  <c r="S123" i="444"/>
  <c r="L123" i="444"/>
  <c r="O123" i="444" s="1"/>
  <c r="K123" i="444"/>
  <c r="J123" i="444"/>
  <c r="I123" i="444"/>
  <c r="O108" i="444"/>
  <c r="M108" i="444"/>
  <c r="AF108" i="444" s="1"/>
  <c r="K108" i="444"/>
  <c r="G108" i="444"/>
  <c r="AF107" i="444"/>
  <c r="AE107" i="444"/>
  <c r="O107" i="444"/>
  <c r="N107" i="444"/>
  <c r="P107" i="444" s="1"/>
  <c r="M107" i="444"/>
  <c r="M123" i="444" s="1"/>
  <c r="K107" i="444"/>
  <c r="Q107" i="444" s="1"/>
  <c r="G107" i="444"/>
  <c r="AD106" i="444"/>
  <c r="AC106" i="444"/>
  <c r="Z106" i="444"/>
  <c r="Y106" i="444"/>
  <c r="T106" i="444"/>
  <c r="S106" i="444"/>
  <c r="L106" i="444"/>
  <c r="J106" i="444"/>
  <c r="I106" i="444"/>
  <c r="AF91" i="444"/>
  <c r="O91" i="444"/>
  <c r="M91" i="444"/>
  <c r="AE91" i="444" s="1"/>
  <c r="K91" i="444"/>
  <c r="G91" i="444"/>
  <c r="AF90" i="444"/>
  <c r="O90" i="444"/>
  <c r="M90" i="444"/>
  <c r="AE90" i="444" s="1"/>
  <c r="K90" i="444"/>
  <c r="G90" i="444"/>
  <c r="AD89" i="444"/>
  <c r="AC89" i="444"/>
  <c r="Z89" i="444"/>
  <c r="Y89" i="444"/>
  <c r="T89" i="444"/>
  <c r="S89" i="444"/>
  <c r="L89" i="444"/>
  <c r="O89" i="444" s="1"/>
  <c r="J89" i="444"/>
  <c r="K89" i="444" s="1"/>
  <c r="I89" i="444"/>
  <c r="O77" i="444"/>
  <c r="M77" i="444"/>
  <c r="AF77" i="444" s="1"/>
  <c r="K77" i="444"/>
  <c r="G77" i="444"/>
  <c r="AF76" i="444"/>
  <c r="AE76" i="444"/>
  <c r="O76" i="444"/>
  <c r="N76" i="444"/>
  <c r="P76" i="444" s="1"/>
  <c r="M76" i="444"/>
  <c r="K76" i="444"/>
  <c r="G76" i="444"/>
  <c r="AF75" i="444"/>
  <c r="AE75" i="444"/>
  <c r="O75" i="444"/>
  <c r="N75" i="444"/>
  <c r="M75" i="444"/>
  <c r="K75" i="444"/>
  <c r="G75" i="444"/>
  <c r="O74" i="444"/>
  <c r="M74" i="444"/>
  <c r="AF74" i="444" s="1"/>
  <c r="K74" i="444"/>
  <c r="G74" i="444"/>
  <c r="O73" i="444"/>
  <c r="N73" i="444"/>
  <c r="Q73" i="444" s="1"/>
  <c r="M73" i="444"/>
  <c r="AF73" i="444" s="1"/>
  <c r="K73" i="444"/>
  <c r="G73" i="444"/>
  <c r="AD72" i="444"/>
  <c r="AC72" i="444"/>
  <c r="Z72" i="444"/>
  <c r="Y72" i="444"/>
  <c r="T72" i="444"/>
  <c r="S72" i="444"/>
  <c r="L72" i="444"/>
  <c r="J72" i="444"/>
  <c r="I72" i="444"/>
  <c r="K72" i="444" s="1"/>
  <c r="AF60" i="444"/>
  <c r="O60" i="444"/>
  <c r="N60" i="444"/>
  <c r="M60" i="444"/>
  <c r="AE60" i="444" s="1"/>
  <c r="K60" i="444"/>
  <c r="G60" i="444"/>
  <c r="O59" i="444"/>
  <c r="M59" i="444"/>
  <c r="AF59" i="444" s="1"/>
  <c r="K59" i="444"/>
  <c r="G59" i="444"/>
  <c r="O58" i="444"/>
  <c r="M58" i="444"/>
  <c r="AF58" i="444" s="1"/>
  <c r="K58" i="444"/>
  <c r="G58" i="444"/>
  <c r="AF57" i="444"/>
  <c r="O57" i="444"/>
  <c r="M57" i="444"/>
  <c r="N57" i="444" s="1"/>
  <c r="K57" i="444"/>
  <c r="G57" i="444"/>
  <c r="O56" i="444"/>
  <c r="N56" i="444"/>
  <c r="M56" i="444"/>
  <c r="AE56" i="444" s="1"/>
  <c r="K56" i="444"/>
  <c r="G56" i="444"/>
  <c r="AD55" i="444"/>
  <c r="AC55" i="444"/>
  <c r="Z55" i="444"/>
  <c r="Y55" i="444"/>
  <c r="T55" i="444"/>
  <c r="S55" i="444"/>
  <c r="L55" i="444"/>
  <c r="O55" i="444" s="1"/>
  <c r="J55" i="444"/>
  <c r="K55" i="444" s="1"/>
  <c r="I55" i="444"/>
  <c r="O42" i="444"/>
  <c r="M42" i="444"/>
  <c r="AF42" i="444" s="1"/>
  <c r="K42" i="444"/>
  <c r="G42" i="444"/>
  <c r="O41" i="444"/>
  <c r="M41" i="444"/>
  <c r="N41" i="444" s="1"/>
  <c r="K41" i="444"/>
  <c r="G41" i="444"/>
  <c r="AE40" i="444"/>
  <c r="O40" i="444"/>
  <c r="N40" i="444"/>
  <c r="Q40" i="444" s="1"/>
  <c r="M40" i="444"/>
  <c r="AF40" i="444" s="1"/>
  <c r="K40" i="444"/>
  <c r="G40" i="444"/>
  <c r="O39" i="444"/>
  <c r="M39" i="444"/>
  <c r="AF39" i="444" s="1"/>
  <c r="K39" i="444"/>
  <c r="G39" i="444"/>
  <c r="AD38" i="444"/>
  <c r="AC38" i="444"/>
  <c r="Z38" i="444"/>
  <c r="Y38" i="444"/>
  <c r="T38" i="444"/>
  <c r="S38" i="444"/>
  <c r="L38" i="444"/>
  <c r="O38" i="444" s="1"/>
  <c r="J38" i="444"/>
  <c r="K38" i="444" s="1"/>
  <c r="I38" i="444"/>
  <c r="O25" i="444"/>
  <c r="M25" i="444"/>
  <c r="AF25" i="444" s="1"/>
  <c r="K25" i="444"/>
  <c r="G25" i="444"/>
  <c r="O24" i="444"/>
  <c r="M24" i="444"/>
  <c r="AF24" i="444" s="1"/>
  <c r="K24" i="444"/>
  <c r="G24" i="444"/>
  <c r="AF23" i="444"/>
  <c r="O23" i="444"/>
  <c r="M23" i="444"/>
  <c r="AE23" i="444" s="1"/>
  <c r="K23" i="444"/>
  <c r="G23" i="444"/>
  <c r="AF22" i="444"/>
  <c r="O22" i="444"/>
  <c r="M22" i="444"/>
  <c r="M38" i="444" s="1"/>
  <c r="K22" i="444"/>
  <c r="G22" i="444"/>
  <c r="AD21" i="444"/>
  <c r="AC21" i="444"/>
  <c r="Z21" i="444"/>
  <c r="Y21" i="444"/>
  <c r="T21" i="444"/>
  <c r="S21" i="444"/>
  <c r="L21" i="444"/>
  <c r="H1" i="444" s="1"/>
  <c r="K21" i="444"/>
  <c r="J21" i="444"/>
  <c r="I21" i="444"/>
  <c r="O7" i="444"/>
  <c r="M7" i="444"/>
  <c r="AF7" i="444" s="1"/>
  <c r="K7" i="444"/>
  <c r="G7" i="444"/>
  <c r="O6" i="444"/>
  <c r="M6" i="444"/>
  <c r="N6" i="444" s="1"/>
  <c r="K6" i="444"/>
  <c r="G6" i="444"/>
  <c r="AF5" i="444"/>
  <c r="AE5" i="444"/>
  <c r="O5" i="444"/>
  <c r="N5" i="444"/>
  <c r="Q5" i="444" s="1"/>
  <c r="M5" i="444"/>
  <c r="K5" i="444"/>
  <c r="G5" i="444"/>
  <c r="H2" i="444"/>
  <c r="D1" i="444"/>
  <c r="T157" i="443"/>
  <c r="S157" i="443"/>
  <c r="L157" i="443"/>
  <c r="O157" i="443" s="1"/>
  <c r="J157" i="443"/>
  <c r="K157" i="443" s="1"/>
  <c r="I157" i="443"/>
  <c r="O152" i="443"/>
  <c r="N152" i="443"/>
  <c r="Q152" i="443" s="1"/>
  <c r="M152" i="443"/>
  <c r="AB152" i="443" s="1"/>
  <c r="K152" i="443"/>
  <c r="G152" i="443"/>
  <c r="AB151" i="443"/>
  <c r="O151" i="443"/>
  <c r="N151" i="443"/>
  <c r="Q151" i="443" s="1"/>
  <c r="M151" i="443"/>
  <c r="AA151" i="443" s="1"/>
  <c r="K151" i="443"/>
  <c r="G151" i="443"/>
  <c r="AB150" i="443"/>
  <c r="O150" i="443"/>
  <c r="N150" i="443"/>
  <c r="M150" i="443"/>
  <c r="AA150" i="443" s="1"/>
  <c r="K150" i="443"/>
  <c r="G150" i="443"/>
  <c r="AA149" i="443"/>
  <c r="O149" i="443"/>
  <c r="M149" i="443"/>
  <c r="N149" i="443" s="1"/>
  <c r="K149" i="443"/>
  <c r="G149" i="443"/>
  <c r="AA148" i="443"/>
  <c r="O148" i="443"/>
  <c r="N148" i="443"/>
  <c r="Q148" i="443" s="1"/>
  <c r="M148" i="443"/>
  <c r="AB148" i="443" s="1"/>
  <c r="K148" i="443"/>
  <c r="G148" i="443"/>
  <c r="O147" i="443"/>
  <c r="M147" i="443"/>
  <c r="AA147" i="443" s="1"/>
  <c r="K147" i="443"/>
  <c r="G147" i="443"/>
  <c r="AB146" i="443"/>
  <c r="O146" i="443"/>
  <c r="N146" i="443"/>
  <c r="Q146" i="443" s="1"/>
  <c r="M146" i="443"/>
  <c r="AA146" i="443" s="1"/>
  <c r="K146" i="443"/>
  <c r="G146" i="443"/>
  <c r="AA145" i="443"/>
  <c r="O145" i="443"/>
  <c r="M145" i="443"/>
  <c r="N145" i="443" s="1"/>
  <c r="K145" i="443"/>
  <c r="G145" i="443"/>
  <c r="O144" i="443"/>
  <c r="M144" i="443"/>
  <c r="AB144" i="443" s="1"/>
  <c r="K144" i="443"/>
  <c r="G144" i="443"/>
  <c r="AB143" i="443"/>
  <c r="O143" i="443"/>
  <c r="M143" i="443"/>
  <c r="AA143" i="443" s="1"/>
  <c r="K143" i="443"/>
  <c r="G143" i="443"/>
  <c r="AB142" i="443"/>
  <c r="AA142" i="443"/>
  <c r="O142" i="443"/>
  <c r="N142" i="443"/>
  <c r="Q142" i="443" s="1"/>
  <c r="M142" i="443"/>
  <c r="K142" i="443"/>
  <c r="G142" i="443"/>
  <c r="AB141" i="443"/>
  <c r="AA141" i="443"/>
  <c r="O141" i="443"/>
  <c r="M141" i="443"/>
  <c r="N141" i="443" s="1"/>
  <c r="K141" i="443"/>
  <c r="G141" i="443"/>
  <c r="T140" i="443"/>
  <c r="S140" i="443"/>
  <c r="L140" i="443"/>
  <c r="J140" i="443"/>
  <c r="I140" i="443"/>
  <c r="AA135" i="443"/>
  <c r="O135" i="443"/>
  <c r="M135" i="443"/>
  <c r="N135" i="443" s="1"/>
  <c r="K135" i="443"/>
  <c r="G135" i="443"/>
  <c r="AA134" i="443"/>
  <c r="O134" i="443"/>
  <c r="N134" i="443"/>
  <c r="Q134" i="443" s="1"/>
  <c r="M134" i="443"/>
  <c r="AB134" i="443" s="1"/>
  <c r="K134" i="443"/>
  <c r="G134" i="443"/>
  <c r="O133" i="443"/>
  <c r="M133" i="443"/>
  <c r="AA133" i="443" s="1"/>
  <c r="K133" i="443"/>
  <c r="G133" i="443"/>
  <c r="AB132" i="443"/>
  <c r="O132" i="443"/>
  <c r="N132" i="443"/>
  <c r="Q132" i="443" s="1"/>
  <c r="M132" i="443"/>
  <c r="AA132" i="443" s="1"/>
  <c r="K132" i="443"/>
  <c r="G132" i="443"/>
  <c r="AA131" i="443"/>
  <c r="O131" i="443"/>
  <c r="M131" i="443"/>
  <c r="N131" i="443" s="1"/>
  <c r="K131" i="443"/>
  <c r="G131" i="443"/>
  <c r="O130" i="443"/>
  <c r="M130" i="443"/>
  <c r="AB130" i="443" s="1"/>
  <c r="K130" i="443"/>
  <c r="G130" i="443"/>
  <c r="O129" i="443"/>
  <c r="M129" i="443"/>
  <c r="AA129" i="443" s="1"/>
  <c r="K129" i="443"/>
  <c r="G129" i="443"/>
  <c r="AB128" i="443"/>
  <c r="AA128" i="443"/>
  <c r="P128" i="443"/>
  <c r="O128" i="443"/>
  <c r="N128" i="443"/>
  <c r="M128" i="443"/>
  <c r="K128" i="443"/>
  <c r="G128" i="443"/>
  <c r="AA127" i="443"/>
  <c r="O127" i="443"/>
  <c r="M127" i="443"/>
  <c r="N127" i="443" s="1"/>
  <c r="K127" i="443"/>
  <c r="G127" i="443"/>
  <c r="O126" i="443"/>
  <c r="N126" i="443"/>
  <c r="M126" i="443"/>
  <c r="AB126" i="443" s="1"/>
  <c r="K126" i="443"/>
  <c r="G126" i="443"/>
  <c r="AB125" i="443"/>
  <c r="O125" i="443"/>
  <c r="N125" i="443"/>
  <c r="Q125" i="443" s="1"/>
  <c r="M125" i="443"/>
  <c r="AA125" i="443" s="1"/>
  <c r="K125" i="443"/>
  <c r="G125" i="443"/>
  <c r="AB124" i="443"/>
  <c r="O124" i="443"/>
  <c r="N124" i="443"/>
  <c r="Q124" i="443" s="1"/>
  <c r="M124" i="443"/>
  <c r="AA124" i="443" s="1"/>
  <c r="K124" i="443"/>
  <c r="G124" i="443"/>
  <c r="T123" i="443"/>
  <c r="S123" i="443"/>
  <c r="L123" i="443"/>
  <c r="J123" i="443"/>
  <c r="I123" i="443"/>
  <c r="O109" i="443"/>
  <c r="N109" i="443"/>
  <c r="Q109" i="443" s="1"/>
  <c r="M109" i="443"/>
  <c r="AB109" i="443" s="1"/>
  <c r="K109" i="443"/>
  <c r="G109" i="443"/>
  <c r="AA108" i="443"/>
  <c r="O108" i="443"/>
  <c r="M108" i="443"/>
  <c r="N108" i="443" s="1"/>
  <c r="K108" i="443"/>
  <c r="G108" i="443"/>
  <c r="O107" i="443"/>
  <c r="N107" i="443"/>
  <c r="Q107" i="443" s="1"/>
  <c r="M107" i="443"/>
  <c r="AB107" i="443" s="1"/>
  <c r="K107" i="443"/>
  <c r="G107" i="443"/>
  <c r="T106" i="443"/>
  <c r="S106" i="443"/>
  <c r="O106" i="443"/>
  <c r="L106" i="443"/>
  <c r="K106" i="443"/>
  <c r="J106" i="443"/>
  <c r="I106" i="443"/>
  <c r="AA92" i="443"/>
  <c r="O92" i="443"/>
  <c r="N92" i="443"/>
  <c r="Q92" i="443" s="1"/>
  <c r="M92" i="443"/>
  <c r="AB92" i="443" s="1"/>
  <c r="K92" i="443"/>
  <c r="G92" i="443"/>
  <c r="AB91" i="443"/>
  <c r="O91" i="443"/>
  <c r="N91" i="443"/>
  <c r="Q91" i="443" s="1"/>
  <c r="M91" i="443"/>
  <c r="AA91" i="443" s="1"/>
  <c r="K91" i="443"/>
  <c r="G91" i="443"/>
  <c r="O90" i="443"/>
  <c r="M90" i="443"/>
  <c r="AA90" i="443" s="1"/>
  <c r="K90" i="443"/>
  <c r="G90" i="443"/>
  <c r="T89" i="443"/>
  <c r="S89" i="443"/>
  <c r="L89" i="443"/>
  <c r="O89" i="443" s="1"/>
  <c r="J89" i="443"/>
  <c r="K89" i="443" s="1"/>
  <c r="I89" i="443"/>
  <c r="O81" i="443"/>
  <c r="M81" i="443"/>
  <c r="AB81" i="443" s="1"/>
  <c r="K81" i="443"/>
  <c r="G81" i="443"/>
  <c r="AA80" i="443"/>
  <c r="O80" i="443"/>
  <c r="M80" i="443"/>
  <c r="N80" i="443" s="1"/>
  <c r="K80" i="443"/>
  <c r="G80" i="443"/>
  <c r="AA79" i="443"/>
  <c r="O79" i="443"/>
  <c r="N79" i="443"/>
  <c r="Q79" i="443" s="1"/>
  <c r="M79" i="443"/>
  <c r="AB79" i="443" s="1"/>
  <c r="K79" i="443"/>
  <c r="G79" i="443"/>
  <c r="AB78" i="443"/>
  <c r="O78" i="443"/>
  <c r="N78" i="443"/>
  <c r="Q78" i="443" s="1"/>
  <c r="M78" i="443"/>
  <c r="AA78" i="443" s="1"/>
  <c r="K78" i="443"/>
  <c r="G78" i="443"/>
  <c r="O77" i="443"/>
  <c r="M77" i="443"/>
  <c r="AB77" i="443" s="1"/>
  <c r="K77" i="443"/>
  <c r="G77" i="443"/>
  <c r="O76" i="443"/>
  <c r="M76" i="443"/>
  <c r="N76" i="443" s="1"/>
  <c r="K76" i="443"/>
  <c r="G76" i="443"/>
  <c r="AA75" i="443"/>
  <c r="O75" i="443"/>
  <c r="N75" i="443"/>
  <c r="Q75" i="443" s="1"/>
  <c r="M75" i="443"/>
  <c r="AB75" i="443" s="1"/>
  <c r="K75" i="443"/>
  <c r="G75" i="443"/>
  <c r="O74" i="443"/>
  <c r="M74" i="443"/>
  <c r="AA74" i="443" s="1"/>
  <c r="K74" i="443"/>
  <c r="G74" i="443"/>
  <c r="AB73" i="443"/>
  <c r="O73" i="443"/>
  <c r="N73" i="443"/>
  <c r="M73" i="443"/>
  <c r="AA73" i="443" s="1"/>
  <c r="K73" i="443"/>
  <c r="G73" i="443"/>
  <c r="T72" i="443"/>
  <c r="S72" i="443"/>
  <c r="L72" i="443"/>
  <c r="O72" i="443" s="1"/>
  <c r="J72" i="443"/>
  <c r="K72" i="443" s="1"/>
  <c r="I72" i="443"/>
  <c r="AA63" i="443"/>
  <c r="O63" i="443"/>
  <c r="N63" i="443"/>
  <c r="M63" i="443"/>
  <c r="AB63" i="443" s="1"/>
  <c r="K63" i="443"/>
  <c r="G63" i="443"/>
  <c r="O62" i="443"/>
  <c r="M62" i="443"/>
  <c r="N62" i="443" s="1"/>
  <c r="K62" i="443"/>
  <c r="G62" i="443"/>
  <c r="O61" i="443"/>
  <c r="N61" i="443"/>
  <c r="Q61" i="443" s="1"/>
  <c r="M61" i="443"/>
  <c r="AB61" i="443" s="1"/>
  <c r="K61" i="443"/>
  <c r="G61" i="443"/>
  <c r="O60" i="443"/>
  <c r="N60" i="443"/>
  <c r="Q60" i="443" s="1"/>
  <c r="M60" i="443"/>
  <c r="AA60" i="443" s="1"/>
  <c r="K60" i="443"/>
  <c r="G60" i="443"/>
  <c r="O59" i="443"/>
  <c r="M59" i="443"/>
  <c r="AB59" i="443" s="1"/>
  <c r="K59" i="443"/>
  <c r="G59" i="443"/>
  <c r="O58" i="443"/>
  <c r="M58" i="443"/>
  <c r="N58" i="443" s="1"/>
  <c r="K58" i="443"/>
  <c r="G58" i="443"/>
  <c r="O57" i="443"/>
  <c r="N57" i="443"/>
  <c r="Q57" i="443" s="1"/>
  <c r="M57" i="443"/>
  <c r="AB57" i="443" s="1"/>
  <c r="K57" i="443"/>
  <c r="G57" i="443"/>
  <c r="O56" i="443"/>
  <c r="M56" i="443"/>
  <c r="AB56" i="443" s="1"/>
  <c r="K56" i="443"/>
  <c r="G56" i="443"/>
  <c r="T55" i="443"/>
  <c r="S55" i="443"/>
  <c r="L55" i="443"/>
  <c r="O55" i="443" s="1"/>
  <c r="J55" i="443"/>
  <c r="K55" i="443" s="1"/>
  <c r="I55" i="443"/>
  <c r="O39" i="443"/>
  <c r="M39" i="443"/>
  <c r="N39" i="443" s="1"/>
  <c r="K39" i="443"/>
  <c r="G39" i="443"/>
  <c r="T38" i="443"/>
  <c r="S38" i="443"/>
  <c r="L38" i="443"/>
  <c r="O38" i="443" s="1"/>
  <c r="J38" i="443"/>
  <c r="K38" i="443" s="1"/>
  <c r="I38" i="443"/>
  <c r="O23" i="443"/>
  <c r="M23" i="443"/>
  <c r="N23" i="443" s="1"/>
  <c r="Q23" i="443" s="1"/>
  <c r="K23" i="443"/>
  <c r="G23" i="443"/>
  <c r="O22" i="443"/>
  <c r="M22" i="443"/>
  <c r="AA22" i="443" s="1"/>
  <c r="K22" i="443"/>
  <c r="G22" i="443"/>
  <c r="T21" i="443"/>
  <c r="S21" i="443"/>
  <c r="L21" i="443"/>
  <c r="J21" i="443"/>
  <c r="K21" i="443" s="1"/>
  <c r="I21" i="443"/>
  <c r="AA8" i="443"/>
  <c r="O8" i="443"/>
  <c r="N8" i="443"/>
  <c r="Q8" i="443" s="1"/>
  <c r="M8" i="443"/>
  <c r="AB8" i="443" s="1"/>
  <c r="K8" i="443"/>
  <c r="G8" i="443"/>
  <c r="AA7" i="443"/>
  <c r="O7" i="443"/>
  <c r="M7" i="443"/>
  <c r="N7" i="443" s="1"/>
  <c r="K7" i="443"/>
  <c r="G7" i="443"/>
  <c r="AA6" i="443"/>
  <c r="O6" i="443"/>
  <c r="N6" i="443"/>
  <c r="Q6" i="443" s="1"/>
  <c r="M6" i="443"/>
  <c r="AB6" i="443" s="1"/>
  <c r="K6" i="443"/>
  <c r="G6" i="443"/>
  <c r="O5" i="443"/>
  <c r="M5" i="443"/>
  <c r="AB5" i="443" s="1"/>
  <c r="K5" i="443"/>
  <c r="G5" i="443"/>
  <c r="H2" i="443"/>
  <c r="D1" i="443"/>
  <c r="X34" i="442"/>
  <c r="W34" i="442"/>
  <c r="V34" i="442"/>
  <c r="P34" i="442"/>
  <c r="O34" i="442"/>
  <c r="N34" i="442"/>
  <c r="M34" i="442"/>
  <c r="H34" i="442"/>
  <c r="G34" i="442"/>
  <c r="O16" i="442"/>
  <c r="N16" i="442"/>
  <c r="M16" i="442"/>
  <c r="K16" i="442"/>
  <c r="H16" i="442"/>
  <c r="G16" i="442"/>
  <c r="F16" i="442"/>
  <c r="E16" i="442"/>
  <c r="F8" i="442"/>
  <c r="M7" i="442"/>
  <c r="K7" i="442"/>
  <c r="I7" i="442"/>
  <c r="G7" i="442"/>
  <c r="F7" i="442"/>
  <c r="E7" i="442"/>
  <c r="M6" i="442"/>
  <c r="K6" i="442"/>
  <c r="I6" i="442"/>
  <c r="G6" i="442"/>
  <c r="F6" i="442"/>
  <c r="E6" i="442"/>
  <c r="F3" i="442"/>
  <c r="AD140" i="441"/>
  <c r="AC140" i="441"/>
  <c r="Z140" i="441"/>
  <c r="Y140" i="441"/>
  <c r="T140" i="441"/>
  <c r="S140" i="441"/>
  <c r="O140" i="441"/>
  <c r="L140" i="441"/>
  <c r="J140" i="441"/>
  <c r="I140" i="441"/>
  <c r="O127" i="441"/>
  <c r="M127" i="441"/>
  <c r="AF127" i="441" s="1"/>
  <c r="K127" i="441"/>
  <c r="G127" i="441"/>
  <c r="O126" i="441"/>
  <c r="M126" i="441"/>
  <c r="AF126" i="441" s="1"/>
  <c r="K126" i="441"/>
  <c r="G126" i="441"/>
  <c r="AF125" i="441"/>
  <c r="AE125" i="441"/>
  <c r="O125" i="441"/>
  <c r="M125" i="441"/>
  <c r="N125" i="441" s="1"/>
  <c r="K125" i="441"/>
  <c r="G125" i="441"/>
  <c r="O124" i="441"/>
  <c r="M124" i="441"/>
  <c r="K124" i="441"/>
  <c r="G124" i="441"/>
  <c r="AD123" i="441"/>
  <c r="AC123" i="441"/>
  <c r="Z123" i="441"/>
  <c r="Y123" i="441"/>
  <c r="T123" i="441"/>
  <c r="S123" i="441"/>
  <c r="L123" i="441"/>
  <c r="O123" i="441" s="1"/>
  <c r="J123" i="441"/>
  <c r="K123" i="441" s="1"/>
  <c r="I123" i="441"/>
  <c r="O108" i="441"/>
  <c r="M108" i="441"/>
  <c r="AF108" i="441" s="1"/>
  <c r="K108" i="441"/>
  <c r="G108" i="441"/>
  <c r="AF107" i="441"/>
  <c r="AE107" i="441"/>
  <c r="O107" i="441"/>
  <c r="M107" i="441"/>
  <c r="N107" i="441" s="1"/>
  <c r="K107" i="441"/>
  <c r="G107" i="441"/>
  <c r="AD106" i="441"/>
  <c r="AC106" i="441"/>
  <c r="Z106" i="441"/>
  <c r="Y106" i="441"/>
  <c r="T106" i="441"/>
  <c r="S106" i="441"/>
  <c r="O106" i="441"/>
  <c r="L106" i="441"/>
  <c r="J106" i="441"/>
  <c r="K106" i="441" s="1"/>
  <c r="I106" i="441"/>
  <c r="O91" i="441"/>
  <c r="M91" i="441"/>
  <c r="AF91" i="441" s="1"/>
  <c r="K91" i="441"/>
  <c r="G91" i="441"/>
  <c r="AF90" i="441"/>
  <c r="O90" i="441"/>
  <c r="M90" i="441"/>
  <c r="AE90" i="441" s="1"/>
  <c r="K90" i="441"/>
  <c r="G90" i="441"/>
  <c r="AD89" i="441"/>
  <c r="AD2" i="441" s="1"/>
  <c r="R6" i="439" s="1"/>
  <c r="AC89" i="441"/>
  <c r="Z89" i="441"/>
  <c r="Y89" i="441"/>
  <c r="T89" i="441"/>
  <c r="S89" i="441"/>
  <c r="L89" i="441"/>
  <c r="J89" i="441"/>
  <c r="I89" i="441"/>
  <c r="K89" i="441" s="1"/>
  <c r="AE77" i="441"/>
  <c r="O77" i="441"/>
  <c r="N77" i="441"/>
  <c r="Q77" i="441" s="1"/>
  <c r="M77" i="441"/>
  <c r="AF77" i="441" s="1"/>
  <c r="K77" i="441"/>
  <c r="G77" i="441"/>
  <c r="O76" i="441"/>
  <c r="M76" i="441"/>
  <c r="AF76" i="441" s="1"/>
  <c r="K76" i="441"/>
  <c r="G76" i="441"/>
  <c r="AE75" i="441"/>
  <c r="O75" i="441"/>
  <c r="M75" i="441"/>
  <c r="AF75" i="441" s="1"/>
  <c r="K75" i="441"/>
  <c r="G75" i="441"/>
  <c r="O74" i="441"/>
  <c r="M74" i="441"/>
  <c r="AF74" i="441" s="1"/>
  <c r="K74" i="441"/>
  <c r="G74" i="441"/>
  <c r="O73" i="441"/>
  <c r="M73" i="441"/>
  <c r="AF73" i="441" s="1"/>
  <c r="K73" i="441"/>
  <c r="G73" i="441"/>
  <c r="AD72" i="441"/>
  <c r="AC72" i="441"/>
  <c r="Z72" i="441"/>
  <c r="Y72" i="441"/>
  <c r="T72" i="441"/>
  <c r="S72" i="441"/>
  <c r="O72" i="441"/>
  <c r="L72" i="441"/>
  <c r="J72" i="441"/>
  <c r="K72" i="441" s="1"/>
  <c r="I72" i="441"/>
  <c r="AE60" i="441"/>
  <c r="O60" i="441"/>
  <c r="N60" i="441"/>
  <c r="M60" i="441"/>
  <c r="AF60" i="441" s="1"/>
  <c r="K60" i="441"/>
  <c r="G60" i="441"/>
  <c r="O59" i="441"/>
  <c r="M59" i="441"/>
  <c r="AF59" i="441" s="1"/>
  <c r="K59" i="441"/>
  <c r="G59" i="441"/>
  <c r="AE58" i="441"/>
  <c r="O58" i="441"/>
  <c r="M58" i="441"/>
  <c r="AF58" i="441" s="1"/>
  <c r="K58" i="441"/>
  <c r="G58" i="441"/>
  <c r="O57" i="441"/>
  <c r="M57" i="441"/>
  <c r="N57" i="441" s="1"/>
  <c r="K57" i="441"/>
  <c r="G57" i="441"/>
  <c r="O56" i="441"/>
  <c r="N56" i="441"/>
  <c r="Q56" i="441" s="1"/>
  <c r="M56" i="441"/>
  <c r="AF56" i="441" s="1"/>
  <c r="K56" i="441"/>
  <c r="G56" i="441"/>
  <c r="AD55" i="441"/>
  <c r="AC55" i="441"/>
  <c r="Z55" i="441"/>
  <c r="Y55" i="441"/>
  <c r="T55" i="441"/>
  <c r="S55" i="441"/>
  <c r="L55" i="441"/>
  <c r="J55" i="441"/>
  <c r="I55" i="441"/>
  <c r="K55" i="441" s="1"/>
  <c r="AF42" i="441"/>
  <c r="AE42" i="441"/>
  <c r="O42" i="441"/>
  <c r="N42" i="441"/>
  <c r="Q42" i="441" s="1"/>
  <c r="M42" i="441"/>
  <c r="K42" i="441"/>
  <c r="G42" i="441"/>
  <c r="AF41" i="441"/>
  <c r="O41" i="441"/>
  <c r="M41" i="441"/>
  <c r="N41" i="441" s="1"/>
  <c r="K41" i="441"/>
  <c r="G41" i="441"/>
  <c r="O40" i="441"/>
  <c r="M40" i="441"/>
  <c r="AF40" i="441" s="1"/>
  <c r="K40" i="441"/>
  <c r="G40" i="441"/>
  <c r="O39" i="441"/>
  <c r="M39" i="441"/>
  <c r="AF39" i="441" s="1"/>
  <c r="K39" i="441"/>
  <c r="G39" i="441"/>
  <c r="F1" i="441" s="1"/>
  <c r="AD38" i="441"/>
  <c r="AC38" i="441"/>
  <c r="Z38" i="441"/>
  <c r="Y38" i="441"/>
  <c r="T38" i="441"/>
  <c r="S38" i="441"/>
  <c r="L38" i="441"/>
  <c r="J38" i="441"/>
  <c r="K38" i="441" s="1"/>
  <c r="I38" i="441"/>
  <c r="O25" i="441"/>
  <c r="M25" i="441"/>
  <c r="AF25" i="441" s="1"/>
  <c r="K25" i="441"/>
  <c r="G25" i="441"/>
  <c r="AE24" i="441"/>
  <c r="O24" i="441"/>
  <c r="N24" i="441"/>
  <c r="M24" i="441"/>
  <c r="AF24" i="441" s="1"/>
  <c r="K24" i="441"/>
  <c r="G24" i="441"/>
  <c r="AF23" i="441"/>
  <c r="O23" i="441"/>
  <c r="M23" i="441"/>
  <c r="AE23" i="441" s="1"/>
  <c r="K23" i="441"/>
  <c r="G23" i="441"/>
  <c r="AE22" i="441"/>
  <c r="O22" i="441"/>
  <c r="N22" i="441"/>
  <c r="M22" i="441"/>
  <c r="K22" i="441"/>
  <c r="G22" i="441"/>
  <c r="AD21" i="441"/>
  <c r="AC21" i="441"/>
  <c r="Z21" i="441"/>
  <c r="Y21" i="441"/>
  <c r="Y2" i="441" s="1"/>
  <c r="O6" i="439" s="1"/>
  <c r="T21" i="441"/>
  <c r="S21" i="441"/>
  <c r="L21" i="441"/>
  <c r="J21" i="441"/>
  <c r="I21" i="441"/>
  <c r="AE7" i="441"/>
  <c r="O7" i="441"/>
  <c r="M7" i="441"/>
  <c r="AF7" i="441" s="1"/>
  <c r="K7" i="441"/>
  <c r="G7" i="441"/>
  <c r="O6" i="441"/>
  <c r="M6" i="441"/>
  <c r="N6" i="441" s="1"/>
  <c r="K6" i="441"/>
  <c r="G6" i="441"/>
  <c r="O5" i="441"/>
  <c r="N5" i="441"/>
  <c r="Q5" i="441" s="1"/>
  <c r="M5" i="441"/>
  <c r="AE5" i="441" s="1"/>
  <c r="K5" i="441"/>
  <c r="G5" i="441"/>
  <c r="H2" i="441"/>
  <c r="H1" i="441"/>
  <c r="D1" i="441"/>
  <c r="T157" i="440"/>
  <c r="S157" i="440"/>
  <c r="L157" i="440"/>
  <c r="O157" i="440" s="1"/>
  <c r="J157" i="440"/>
  <c r="K157" i="440" s="1"/>
  <c r="I157" i="440"/>
  <c r="AA152" i="440"/>
  <c r="O152" i="440"/>
  <c r="N152" i="440"/>
  <c r="Q152" i="440" s="1"/>
  <c r="M152" i="440"/>
  <c r="AB152" i="440" s="1"/>
  <c r="K152" i="440"/>
  <c r="G152" i="440"/>
  <c r="O151" i="440"/>
  <c r="M151" i="440"/>
  <c r="AB151" i="440" s="1"/>
  <c r="K151" i="440"/>
  <c r="G151" i="440"/>
  <c r="AA150" i="440"/>
  <c r="O150" i="440"/>
  <c r="N150" i="440"/>
  <c r="Q150" i="440" s="1"/>
  <c r="M150" i="440"/>
  <c r="AB150" i="440" s="1"/>
  <c r="K150" i="440"/>
  <c r="G150" i="440"/>
  <c r="AB149" i="440"/>
  <c r="AA149" i="440"/>
  <c r="O149" i="440"/>
  <c r="N149" i="440"/>
  <c r="Q149" i="440" s="1"/>
  <c r="M149" i="440"/>
  <c r="K149" i="440"/>
  <c r="G149" i="440"/>
  <c r="AA148" i="440"/>
  <c r="O148" i="440"/>
  <c r="N148" i="440"/>
  <c r="M148" i="440"/>
  <c r="AB148" i="440" s="1"/>
  <c r="K148" i="440"/>
  <c r="G148" i="440"/>
  <c r="O147" i="440"/>
  <c r="M147" i="440"/>
  <c r="AB147" i="440" s="1"/>
  <c r="K147" i="440"/>
  <c r="G147" i="440"/>
  <c r="AA146" i="440"/>
  <c r="O146" i="440"/>
  <c r="N146" i="440"/>
  <c r="M146" i="440"/>
  <c r="AB146" i="440" s="1"/>
  <c r="K146" i="440"/>
  <c r="G146" i="440"/>
  <c r="AB145" i="440"/>
  <c r="AA145" i="440"/>
  <c r="O145" i="440"/>
  <c r="N145" i="440"/>
  <c r="M145" i="440"/>
  <c r="K145" i="440"/>
  <c r="G145" i="440"/>
  <c r="AA144" i="440"/>
  <c r="O144" i="440"/>
  <c r="N144" i="440"/>
  <c r="M144" i="440"/>
  <c r="AB144" i="440" s="1"/>
  <c r="K144" i="440"/>
  <c r="G144" i="440"/>
  <c r="O143" i="440"/>
  <c r="M143" i="440"/>
  <c r="AB143" i="440" s="1"/>
  <c r="K143" i="440"/>
  <c r="G143" i="440"/>
  <c r="AB142" i="440"/>
  <c r="AA142" i="440"/>
  <c r="O142" i="440"/>
  <c r="N142" i="440"/>
  <c r="P142" i="440" s="1"/>
  <c r="M142" i="440"/>
  <c r="K142" i="440"/>
  <c r="G142" i="440"/>
  <c r="O141" i="440"/>
  <c r="M141" i="440"/>
  <c r="N141" i="440" s="1"/>
  <c r="K141" i="440"/>
  <c r="G141" i="440"/>
  <c r="T140" i="440"/>
  <c r="S140" i="440"/>
  <c r="L140" i="440"/>
  <c r="O140" i="440" s="1"/>
  <c r="J140" i="440"/>
  <c r="K140" i="440" s="1"/>
  <c r="I140" i="440"/>
  <c r="AB135" i="440"/>
  <c r="AA135" i="440"/>
  <c r="O135" i="440"/>
  <c r="N135" i="440"/>
  <c r="M135" i="440"/>
  <c r="K135" i="440"/>
  <c r="G135" i="440"/>
  <c r="AA134" i="440"/>
  <c r="O134" i="440"/>
  <c r="N134" i="440"/>
  <c r="M134" i="440"/>
  <c r="AB134" i="440" s="1"/>
  <c r="K134" i="440"/>
  <c r="Q134" i="440" s="1"/>
  <c r="G134" i="440"/>
  <c r="O133" i="440"/>
  <c r="M133" i="440"/>
  <c r="AB133" i="440" s="1"/>
  <c r="K133" i="440"/>
  <c r="G133" i="440"/>
  <c r="AA132" i="440"/>
  <c r="O132" i="440"/>
  <c r="N132" i="440"/>
  <c r="Q132" i="440" s="1"/>
  <c r="M132" i="440"/>
  <c r="AB132" i="440" s="1"/>
  <c r="K132" i="440"/>
  <c r="G132" i="440"/>
  <c r="AB131" i="440"/>
  <c r="AA131" i="440"/>
  <c r="O131" i="440"/>
  <c r="N131" i="440"/>
  <c r="Q131" i="440" s="1"/>
  <c r="M131" i="440"/>
  <c r="K131" i="440"/>
  <c r="G131" i="440"/>
  <c r="AA130" i="440"/>
  <c r="O130" i="440"/>
  <c r="N130" i="440"/>
  <c r="M130" i="440"/>
  <c r="AB130" i="440" s="1"/>
  <c r="K130" i="440"/>
  <c r="G130" i="440"/>
  <c r="O129" i="440"/>
  <c r="M129" i="440"/>
  <c r="AB129" i="440" s="1"/>
  <c r="K129" i="440"/>
  <c r="G129" i="440"/>
  <c r="AA128" i="440"/>
  <c r="O128" i="440"/>
  <c r="N128" i="440"/>
  <c r="M128" i="440"/>
  <c r="AB128" i="440" s="1"/>
  <c r="K128" i="440"/>
  <c r="G128" i="440"/>
  <c r="AB127" i="440"/>
  <c r="AA127" i="440"/>
  <c r="O127" i="440"/>
  <c r="N127" i="440"/>
  <c r="M127" i="440"/>
  <c r="K127" i="440"/>
  <c r="G127" i="440"/>
  <c r="AA126" i="440"/>
  <c r="O126" i="440"/>
  <c r="N126" i="440"/>
  <c r="M126" i="440"/>
  <c r="AB126" i="440" s="1"/>
  <c r="K126" i="440"/>
  <c r="G126" i="440"/>
  <c r="O125" i="440"/>
  <c r="M125" i="440"/>
  <c r="AB125" i="440" s="1"/>
  <c r="K125" i="440"/>
  <c r="G125" i="440"/>
  <c r="O124" i="440"/>
  <c r="M124" i="440"/>
  <c r="AA124" i="440" s="1"/>
  <c r="K124" i="440"/>
  <c r="G124" i="440"/>
  <c r="T123" i="440"/>
  <c r="S123" i="440"/>
  <c r="L123" i="440"/>
  <c r="O123" i="440" s="1"/>
  <c r="J123" i="440"/>
  <c r="K123" i="440" s="1"/>
  <c r="I123" i="440"/>
  <c r="O110" i="440"/>
  <c r="M110" i="440"/>
  <c r="AB110" i="440" s="1"/>
  <c r="K110" i="440"/>
  <c r="G110" i="440"/>
  <c r="AB109" i="440"/>
  <c r="AA109" i="440"/>
  <c r="O109" i="440"/>
  <c r="M109" i="440"/>
  <c r="N109" i="440" s="1"/>
  <c r="Q109" i="440" s="1"/>
  <c r="K109" i="440"/>
  <c r="G109" i="440"/>
  <c r="AA108" i="440"/>
  <c r="O108" i="440"/>
  <c r="N108" i="440"/>
  <c r="M108" i="440"/>
  <c r="AB108" i="440" s="1"/>
  <c r="K108" i="440"/>
  <c r="G108" i="440"/>
  <c r="O107" i="440"/>
  <c r="M107" i="440"/>
  <c r="K107" i="440"/>
  <c r="G107" i="440"/>
  <c r="T106" i="440"/>
  <c r="S106" i="440"/>
  <c r="L106" i="440"/>
  <c r="O106" i="440" s="1"/>
  <c r="J106" i="440"/>
  <c r="K106" i="440" s="1"/>
  <c r="I106" i="440"/>
  <c r="AA92" i="440"/>
  <c r="O92" i="440"/>
  <c r="M92" i="440"/>
  <c r="AB92" i="440" s="1"/>
  <c r="K92" i="440"/>
  <c r="G92" i="440"/>
  <c r="AA91" i="440"/>
  <c r="O91" i="440"/>
  <c r="N91" i="440"/>
  <c r="Q91" i="440" s="1"/>
  <c r="M91" i="440"/>
  <c r="AB91" i="440" s="1"/>
  <c r="K91" i="440"/>
  <c r="G91" i="440"/>
  <c r="O90" i="440"/>
  <c r="N90" i="440"/>
  <c r="M90" i="440"/>
  <c r="M106" i="440" s="1"/>
  <c r="K90" i="440"/>
  <c r="G90" i="440"/>
  <c r="T89" i="440"/>
  <c r="S89" i="440"/>
  <c r="L89" i="440"/>
  <c r="O89" i="440" s="1"/>
  <c r="J89" i="440"/>
  <c r="K89" i="440" s="1"/>
  <c r="I89" i="440"/>
  <c r="O80" i="440"/>
  <c r="M80" i="440"/>
  <c r="AB80" i="440" s="1"/>
  <c r="K80" i="440"/>
  <c r="G80" i="440"/>
  <c r="AA79" i="440"/>
  <c r="O79" i="440"/>
  <c r="N79" i="440"/>
  <c r="M79" i="440"/>
  <c r="AB79" i="440" s="1"/>
  <c r="K79" i="440"/>
  <c r="G79" i="440"/>
  <c r="AA78" i="440"/>
  <c r="O78" i="440"/>
  <c r="M78" i="440"/>
  <c r="AB78" i="440" s="1"/>
  <c r="K78" i="440"/>
  <c r="G78" i="440"/>
  <c r="AA77" i="440"/>
  <c r="O77" i="440"/>
  <c r="N77" i="440"/>
  <c r="Q77" i="440" s="1"/>
  <c r="M77" i="440"/>
  <c r="AB77" i="440" s="1"/>
  <c r="K77" i="440"/>
  <c r="G77" i="440"/>
  <c r="O76" i="440"/>
  <c r="M76" i="440"/>
  <c r="AB76" i="440" s="1"/>
  <c r="K76" i="440"/>
  <c r="G76" i="440"/>
  <c r="AA75" i="440"/>
  <c r="O75" i="440"/>
  <c r="N75" i="440"/>
  <c r="Q75" i="440" s="1"/>
  <c r="M75" i="440"/>
  <c r="AB75" i="440" s="1"/>
  <c r="K75" i="440"/>
  <c r="G75" i="440"/>
  <c r="AA74" i="440"/>
  <c r="O74" i="440"/>
  <c r="M74" i="440"/>
  <c r="AB74" i="440" s="1"/>
  <c r="K74" i="440"/>
  <c r="G74" i="440"/>
  <c r="AB73" i="440"/>
  <c r="O73" i="440"/>
  <c r="N73" i="440"/>
  <c r="M73" i="440"/>
  <c r="AA73" i="440" s="1"/>
  <c r="K73" i="440"/>
  <c r="G73" i="440"/>
  <c r="T72" i="440"/>
  <c r="S72" i="440"/>
  <c r="L72" i="440"/>
  <c r="O72" i="440" s="1"/>
  <c r="J72" i="440"/>
  <c r="K72" i="440" s="1"/>
  <c r="I72" i="440"/>
  <c r="O64" i="440"/>
  <c r="N64" i="440"/>
  <c r="Q64" i="440" s="1"/>
  <c r="M64" i="440"/>
  <c r="AB64" i="440" s="1"/>
  <c r="K64" i="440"/>
  <c r="G64" i="440"/>
  <c r="O63" i="440"/>
  <c r="M63" i="440"/>
  <c r="AB63" i="440" s="1"/>
  <c r="K63" i="440"/>
  <c r="G63" i="440"/>
  <c r="O62" i="440"/>
  <c r="M62" i="440"/>
  <c r="AB62" i="440" s="1"/>
  <c r="K62" i="440"/>
  <c r="G62" i="440"/>
  <c r="AA61" i="440"/>
  <c r="O61" i="440"/>
  <c r="M61" i="440"/>
  <c r="AB61" i="440" s="1"/>
  <c r="K61" i="440"/>
  <c r="G61" i="440"/>
  <c r="AA60" i="440"/>
  <c r="O60" i="440"/>
  <c r="N60" i="440"/>
  <c r="M60" i="440"/>
  <c r="AB60" i="440" s="1"/>
  <c r="K60" i="440"/>
  <c r="G60" i="440"/>
  <c r="AA59" i="440"/>
  <c r="O59" i="440"/>
  <c r="M59" i="440"/>
  <c r="AB59" i="440" s="1"/>
  <c r="K59" i="440"/>
  <c r="G59" i="440"/>
  <c r="O58" i="440"/>
  <c r="N58" i="440"/>
  <c r="M58" i="440"/>
  <c r="AB58" i="440" s="1"/>
  <c r="K58" i="440"/>
  <c r="G58" i="440"/>
  <c r="AA57" i="440"/>
  <c r="O57" i="440"/>
  <c r="M57" i="440"/>
  <c r="AB57" i="440" s="1"/>
  <c r="K57" i="440"/>
  <c r="G57" i="440"/>
  <c r="O56" i="440"/>
  <c r="M56" i="440"/>
  <c r="AA56" i="440" s="1"/>
  <c r="K56" i="440"/>
  <c r="G56" i="440"/>
  <c r="T55" i="440"/>
  <c r="S55" i="440"/>
  <c r="L55" i="440"/>
  <c r="J55" i="440"/>
  <c r="I55" i="440"/>
  <c r="O39" i="440"/>
  <c r="N39" i="440"/>
  <c r="Q39" i="440" s="1"/>
  <c r="M39" i="440"/>
  <c r="AA39" i="440" s="1"/>
  <c r="K39" i="440"/>
  <c r="G39" i="440"/>
  <c r="T38" i="440"/>
  <c r="S38" i="440"/>
  <c r="L38" i="440"/>
  <c r="J38" i="440"/>
  <c r="I38" i="440"/>
  <c r="O23" i="440"/>
  <c r="M23" i="440"/>
  <c r="AB23" i="440" s="1"/>
  <c r="K23" i="440"/>
  <c r="G23" i="440"/>
  <c r="AB22" i="440"/>
  <c r="AA22" i="440"/>
  <c r="O22" i="440"/>
  <c r="M22" i="440"/>
  <c r="N22" i="440" s="1"/>
  <c r="K22" i="440"/>
  <c r="G22" i="440"/>
  <c r="T21" i="440"/>
  <c r="S21" i="440"/>
  <c r="L21" i="440"/>
  <c r="O21" i="440" s="1"/>
  <c r="J21" i="440"/>
  <c r="K21" i="440" s="1"/>
  <c r="I21" i="440"/>
  <c r="AB8" i="440"/>
  <c r="AA8" i="440"/>
  <c r="O8" i="440"/>
  <c r="M8" i="440"/>
  <c r="N8" i="440" s="1"/>
  <c r="K8" i="440"/>
  <c r="G8" i="440"/>
  <c r="AA7" i="440"/>
  <c r="O7" i="440"/>
  <c r="N7" i="440"/>
  <c r="P7" i="440" s="1"/>
  <c r="M7" i="440"/>
  <c r="AB7" i="440" s="1"/>
  <c r="K7" i="440"/>
  <c r="G7" i="440"/>
  <c r="O6" i="440"/>
  <c r="N6" i="440"/>
  <c r="Q6" i="440" s="1"/>
  <c r="M6" i="440"/>
  <c r="AB6" i="440" s="1"/>
  <c r="K6" i="440"/>
  <c r="G6" i="440"/>
  <c r="AB5" i="440"/>
  <c r="O5" i="440"/>
  <c r="M5" i="440"/>
  <c r="AA5" i="440" s="1"/>
  <c r="K5" i="440"/>
  <c r="G5" i="440"/>
  <c r="H2" i="440"/>
  <c r="D1" i="440"/>
  <c r="F3" i="439" s="1"/>
  <c r="X34" i="439"/>
  <c r="W34" i="439"/>
  <c r="V34" i="439"/>
  <c r="P34" i="439"/>
  <c r="O34" i="439"/>
  <c r="N34" i="439"/>
  <c r="M34" i="439"/>
  <c r="H34" i="439"/>
  <c r="G34" i="439"/>
  <c r="O16" i="439"/>
  <c r="N16" i="439"/>
  <c r="M16" i="439"/>
  <c r="I8" i="439" s="1"/>
  <c r="K16" i="439"/>
  <c r="H16" i="439"/>
  <c r="G16" i="439"/>
  <c r="F16" i="439"/>
  <c r="E16" i="439"/>
  <c r="F8" i="439"/>
  <c r="M7" i="439"/>
  <c r="K7" i="439"/>
  <c r="I7" i="439"/>
  <c r="G7" i="439"/>
  <c r="F7" i="439"/>
  <c r="E7" i="439"/>
  <c r="M6" i="439"/>
  <c r="K6" i="439"/>
  <c r="I6" i="439"/>
  <c r="G6" i="439"/>
  <c r="F6" i="439"/>
  <c r="E6" i="439"/>
  <c r="AD140" i="438"/>
  <c r="AC140" i="438"/>
  <c r="Z140" i="438"/>
  <c r="Y140" i="438"/>
  <c r="L140" i="438"/>
  <c r="O140" i="438" s="1"/>
  <c r="J140" i="438"/>
  <c r="K140" i="438" s="1"/>
  <c r="I140" i="438"/>
  <c r="O127" i="438"/>
  <c r="M127" i="438"/>
  <c r="AF127" i="438" s="1"/>
  <c r="K127" i="438"/>
  <c r="G127" i="438"/>
  <c r="AE126" i="438"/>
  <c r="Q126" i="438"/>
  <c r="O126" i="438"/>
  <c r="N126" i="438"/>
  <c r="P126" i="438" s="1"/>
  <c r="M126" i="438"/>
  <c r="AF126" i="438" s="1"/>
  <c r="K126" i="438"/>
  <c r="G126" i="438"/>
  <c r="O125" i="438"/>
  <c r="N125" i="438"/>
  <c r="P125" i="438" s="1"/>
  <c r="M125" i="438"/>
  <c r="AE125" i="438" s="1"/>
  <c r="K125" i="438"/>
  <c r="G125" i="438"/>
  <c r="O124" i="438"/>
  <c r="M124" i="438"/>
  <c r="N124" i="438" s="1"/>
  <c r="K124" i="438"/>
  <c r="G124" i="438"/>
  <c r="AD123" i="438"/>
  <c r="AC123" i="438"/>
  <c r="Z123" i="438"/>
  <c r="Y123" i="438"/>
  <c r="L123" i="438"/>
  <c r="O123" i="438" s="1"/>
  <c r="J123" i="438"/>
  <c r="K123" i="438" s="1"/>
  <c r="I123" i="438"/>
  <c r="O108" i="438"/>
  <c r="M108" i="438"/>
  <c r="N108" i="438" s="1"/>
  <c r="K108" i="438"/>
  <c r="G108" i="438"/>
  <c r="O107" i="438"/>
  <c r="M107" i="438"/>
  <c r="N107" i="438" s="1"/>
  <c r="K107" i="438"/>
  <c r="G107" i="438"/>
  <c r="AD106" i="438"/>
  <c r="AC106" i="438"/>
  <c r="Z106" i="438"/>
  <c r="Y106" i="438"/>
  <c r="L106" i="438"/>
  <c r="O106" i="438" s="1"/>
  <c r="K106" i="438"/>
  <c r="J106" i="438"/>
  <c r="I106" i="438"/>
  <c r="AF91" i="438"/>
  <c r="AE91" i="438"/>
  <c r="O91" i="438"/>
  <c r="M91" i="438"/>
  <c r="N91" i="438" s="1"/>
  <c r="K91" i="438"/>
  <c r="G91" i="438"/>
  <c r="O90" i="438"/>
  <c r="M90" i="438"/>
  <c r="AF90" i="438" s="1"/>
  <c r="K90" i="438"/>
  <c r="G90" i="438"/>
  <c r="AD89" i="438"/>
  <c r="AC89" i="438"/>
  <c r="Z89" i="438"/>
  <c r="Y89" i="438"/>
  <c r="L89" i="438"/>
  <c r="O89" i="438" s="1"/>
  <c r="J89" i="438"/>
  <c r="K89" i="438" s="1"/>
  <c r="I89" i="438"/>
  <c r="AF77" i="438"/>
  <c r="AE77" i="438"/>
  <c r="O77" i="438"/>
  <c r="N77" i="438"/>
  <c r="M77" i="438"/>
  <c r="K77" i="438"/>
  <c r="G77" i="438"/>
  <c r="AE76" i="438"/>
  <c r="O76" i="438"/>
  <c r="N76" i="438"/>
  <c r="M76" i="438"/>
  <c r="AF76" i="438" s="1"/>
  <c r="K76" i="438"/>
  <c r="G76" i="438"/>
  <c r="AE75" i="438"/>
  <c r="O75" i="438"/>
  <c r="N75" i="438"/>
  <c r="P75" i="438" s="1"/>
  <c r="M75" i="438"/>
  <c r="AF75" i="438" s="1"/>
  <c r="K75" i="438"/>
  <c r="G75" i="438"/>
  <c r="AE74" i="438"/>
  <c r="O74" i="438"/>
  <c r="N74" i="438"/>
  <c r="P74" i="438" s="1"/>
  <c r="M74" i="438"/>
  <c r="AF74" i="438" s="1"/>
  <c r="K74" i="438"/>
  <c r="G74" i="438"/>
  <c r="O73" i="438"/>
  <c r="M73" i="438"/>
  <c r="K73" i="438"/>
  <c r="G73" i="438"/>
  <c r="AD72" i="438"/>
  <c r="AC72" i="438"/>
  <c r="Z72" i="438"/>
  <c r="Y72" i="438"/>
  <c r="L72" i="438"/>
  <c r="O72" i="438" s="1"/>
  <c r="J72" i="438"/>
  <c r="K72" i="438" s="1"/>
  <c r="I72" i="438"/>
  <c r="O60" i="438"/>
  <c r="M60" i="438"/>
  <c r="N60" i="438" s="1"/>
  <c r="K60" i="438"/>
  <c r="G60" i="438"/>
  <c r="O59" i="438"/>
  <c r="M59" i="438"/>
  <c r="AF59" i="438" s="1"/>
  <c r="K59" i="438"/>
  <c r="G59" i="438"/>
  <c r="O58" i="438"/>
  <c r="N58" i="438"/>
  <c r="Q58" i="438" s="1"/>
  <c r="M58" i="438"/>
  <c r="AF58" i="438" s="1"/>
  <c r="K58" i="438"/>
  <c r="G58" i="438"/>
  <c r="O57" i="438"/>
  <c r="M57" i="438"/>
  <c r="AE57" i="438" s="1"/>
  <c r="K57" i="438"/>
  <c r="G57" i="438"/>
  <c r="O56" i="438"/>
  <c r="M56" i="438"/>
  <c r="K56" i="438"/>
  <c r="G56" i="438"/>
  <c r="AD55" i="438"/>
  <c r="AC55" i="438"/>
  <c r="Z55" i="438"/>
  <c r="Y55" i="438"/>
  <c r="L55" i="438"/>
  <c r="J55" i="438"/>
  <c r="I55" i="438"/>
  <c r="O42" i="438"/>
  <c r="M42" i="438"/>
  <c r="N42" i="438" s="1"/>
  <c r="K42" i="438"/>
  <c r="G42" i="438"/>
  <c r="O41" i="438"/>
  <c r="M41" i="438"/>
  <c r="N41" i="438" s="1"/>
  <c r="K41" i="438"/>
  <c r="G41" i="438"/>
  <c r="O40" i="438"/>
  <c r="M40" i="438"/>
  <c r="AF40" i="438" s="1"/>
  <c r="K40" i="438"/>
  <c r="G40" i="438"/>
  <c r="O39" i="438"/>
  <c r="M39" i="438"/>
  <c r="AE39" i="438" s="1"/>
  <c r="K39" i="438"/>
  <c r="G39" i="438"/>
  <c r="AD38" i="438"/>
  <c r="AC38" i="438"/>
  <c r="Z38" i="438"/>
  <c r="Y38" i="438"/>
  <c r="L38" i="438"/>
  <c r="O38" i="438" s="1"/>
  <c r="J38" i="438"/>
  <c r="K38" i="438" s="1"/>
  <c r="I38" i="438"/>
  <c r="AE25" i="438"/>
  <c r="O25" i="438"/>
  <c r="N25" i="438"/>
  <c r="Q25" i="438" s="1"/>
  <c r="M25" i="438"/>
  <c r="AF25" i="438" s="1"/>
  <c r="K25" i="438"/>
  <c r="G25" i="438"/>
  <c r="AE24" i="438"/>
  <c r="O24" i="438"/>
  <c r="N24" i="438"/>
  <c r="M24" i="438"/>
  <c r="AF24" i="438" s="1"/>
  <c r="K24" i="438"/>
  <c r="Q24" i="438" s="1"/>
  <c r="G24" i="438"/>
  <c r="AF23" i="438"/>
  <c r="AE23" i="438"/>
  <c r="O23" i="438"/>
  <c r="N23" i="438"/>
  <c r="Q23" i="438" s="1"/>
  <c r="M23" i="438"/>
  <c r="K23" i="438"/>
  <c r="G23" i="438"/>
  <c r="O22" i="438"/>
  <c r="M22" i="438"/>
  <c r="N22" i="438" s="1"/>
  <c r="K22" i="438"/>
  <c r="G22" i="438"/>
  <c r="AD21" i="438"/>
  <c r="AC21" i="438"/>
  <c r="Z21" i="438"/>
  <c r="Y21" i="438"/>
  <c r="L21" i="438"/>
  <c r="J21" i="438"/>
  <c r="I21" i="438"/>
  <c r="O7" i="438"/>
  <c r="M7" i="438"/>
  <c r="N7" i="438" s="1"/>
  <c r="K7" i="438"/>
  <c r="G7" i="438"/>
  <c r="O6" i="438"/>
  <c r="M6" i="438"/>
  <c r="AF6" i="438" s="1"/>
  <c r="K6" i="438"/>
  <c r="G6" i="438"/>
  <c r="O5" i="438"/>
  <c r="M5" i="438"/>
  <c r="AE5" i="438" s="1"/>
  <c r="K5" i="438"/>
  <c r="G5" i="438"/>
  <c r="H2" i="438"/>
  <c r="D1" i="438"/>
  <c r="F3" i="436" s="1"/>
  <c r="L157" i="437"/>
  <c r="J157" i="437"/>
  <c r="K157" i="437" s="1"/>
  <c r="I157" i="437"/>
  <c r="O152" i="437"/>
  <c r="M152" i="437"/>
  <c r="N152" i="437" s="1"/>
  <c r="K152" i="437"/>
  <c r="G152" i="437"/>
  <c r="O151" i="437"/>
  <c r="M151" i="437"/>
  <c r="N151" i="437" s="1"/>
  <c r="K151" i="437"/>
  <c r="G151" i="437"/>
  <c r="AB150" i="437"/>
  <c r="AA150" i="437"/>
  <c r="O150" i="437"/>
  <c r="M150" i="437"/>
  <c r="N150" i="437" s="1"/>
  <c r="K150" i="437"/>
  <c r="G150" i="437"/>
  <c r="O149" i="437"/>
  <c r="M149" i="437"/>
  <c r="AB149" i="437" s="1"/>
  <c r="K149" i="437"/>
  <c r="G149" i="437"/>
  <c r="O148" i="437"/>
  <c r="M148" i="437"/>
  <c r="N148" i="437" s="1"/>
  <c r="K148" i="437"/>
  <c r="G148" i="437"/>
  <c r="O147" i="437"/>
  <c r="M147" i="437"/>
  <c r="N147" i="437" s="1"/>
  <c r="K147" i="437"/>
  <c r="G147" i="437"/>
  <c r="AB146" i="437"/>
  <c r="AA146" i="437"/>
  <c r="O146" i="437"/>
  <c r="M146" i="437"/>
  <c r="N146" i="437" s="1"/>
  <c r="K146" i="437"/>
  <c r="G146" i="437"/>
  <c r="O145" i="437"/>
  <c r="M145" i="437"/>
  <c r="AB145" i="437" s="1"/>
  <c r="K145" i="437"/>
  <c r="G145" i="437"/>
  <c r="O144" i="437"/>
  <c r="M144" i="437"/>
  <c r="N144" i="437" s="1"/>
  <c r="K144" i="437"/>
  <c r="G144" i="437"/>
  <c r="O143" i="437"/>
  <c r="M143" i="437"/>
  <c r="N143" i="437" s="1"/>
  <c r="K143" i="437"/>
  <c r="G143" i="437"/>
  <c r="AB142" i="437"/>
  <c r="AA142" i="437"/>
  <c r="O142" i="437"/>
  <c r="M142" i="437"/>
  <c r="N142" i="437" s="1"/>
  <c r="K142" i="437"/>
  <c r="G142" i="437"/>
  <c r="O141" i="437"/>
  <c r="M141" i="437"/>
  <c r="AB141" i="437" s="1"/>
  <c r="K141" i="437"/>
  <c r="G141" i="437"/>
  <c r="L140" i="437"/>
  <c r="O140" i="437" s="1"/>
  <c r="J140" i="437"/>
  <c r="K140" i="437" s="1"/>
  <c r="I140" i="437"/>
  <c r="O135" i="437"/>
  <c r="M135" i="437"/>
  <c r="AA135" i="437" s="1"/>
  <c r="K135" i="437"/>
  <c r="G135" i="437"/>
  <c r="AB134" i="437"/>
  <c r="O134" i="437"/>
  <c r="N134" i="437"/>
  <c r="Q134" i="437" s="1"/>
  <c r="M134" i="437"/>
  <c r="AA134" i="437" s="1"/>
  <c r="K134" i="437"/>
  <c r="G134" i="437"/>
  <c r="O133" i="437"/>
  <c r="M133" i="437"/>
  <c r="AA133" i="437" s="1"/>
  <c r="K133" i="437"/>
  <c r="G133" i="437"/>
  <c r="O132" i="437"/>
  <c r="M132" i="437"/>
  <c r="AB132" i="437" s="1"/>
  <c r="K132" i="437"/>
  <c r="G132" i="437"/>
  <c r="O131" i="437"/>
  <c r="M131" i="437"/>
  <c r="AA131" i="437" s="1"/>
  <c r="K131" i="437"/>
  <c r="G131" i="437"/>
  <c r="AB130" i="437"/>
  <c r="O130" i="437"/>
  <c r="N130" i="437"/>
  <c r="Q130" i="437" s="1"/>
  <c r="M130" i="437"/>
  <c r="AA130" i="437" s="1"/>
  <c r="K130" i="437"/>
  <c r="G130" i="437"/>
  <c r="O129" i="437"/>
  <c r="M129" i="437"/>
  <c r="AA129" i="437" s="1"/>
  <c r="K129" i="437"/>
  <c r="G129" i="437"/>
  <c r="O128" i="437"/>
  <c r="M128" i="437"/>
  <c r="AB128" i="437" s="1"/>
  <c r="K128" i="437"/>
  <c r="G128" i="437"/>
  <c r="O127" i="437"/>
  <c r="M127" i="437"/>
  <c r="AA127" i="437" s="1"/>
  <c r="K127" i="437"/>
  <c r="G127" i="437"/>
  <c r="AB126" i="437"/>
  <c r="O126" i="437"/>
  <c r="N126" i="437"/>
  <c r="Q126" i="437" s="1"/>
  <c r="M126" i="437"/>
  <c r="AA126" i="437" s="1"/>
  <c r="K126" i="437"/>
  <c r="G126" i="437"/>
  <c r="O125" i="437"/>
  <c r="N125" i="437"/>
  <c r="Q125" i="437" s="1"/>
  <c r="M125" i="437"/>
  <c r="AA125" i="437" s="1"/>
  <c r="K125" i="437"/>
  <c r="G125" i="437"/>
  <c r="O124" i="437"/>
  <c r="M124" i="437"/>
  <c r="AB124" i="437" s="1"/>
  <c r="K124" i="437"/>
  <c r="G124" i="437"/>
  <c r="L123" i="437"/>
  <c r="O123" i="437" s="1"/>
  <c r="J123" i="437"/>
  <c r="K123" i="437" s="1"/>
  <c r="I123" i="437"/>
  <c r="AA110" i="437"/>
  <c r="O110" i="437"/>
  <c r="N110" i="437"/>
  <c r="Q110" i="437" s="1"/>
  <c r="M110" i="437"/>
  <c r="AB110" i="437" s="1"/>
  <c r="K110" i="437"/>
  <c r="G110" i="437"/>
  <c r="AA109" i="437"/>
  <c r="O109" i="437"/>
  <c r="M109" i="437"/>
  <c r="N109" i="437" s="1"/>
  <c r="K109" i="437"/>
  <c r="G109" i="437"/>
  <c r="AA108" i="437"/>
  <c r="O108" i="437"/>
  <c r="N108" i="437"/>
  <c r="P108" i="437" s="1"/>
  <c r="M108" i="437"/>
  <c r="AB108" i="437" s="1"/>
  <c r="K108" i="437"/>
  <c r="G108" i="437"/>
  <c r="AB107" i="437"/>
  <c r="O107" i="437"/>
  <c r="N107" i="437"/>
  <c r="M107" i="437"/>
  <c r="AA107" i="437" s="1"/>
  <c r="K107" i="437"/>
  <c r="G107" i="437"/>
  <c r="L106" i="437"/>
  <c r="J106" i="437"/>
  <c r="I106" i="437"/>
  <c r="O92" i="437"/>
  <c r="M92" i="437"/>
  <c r="AB92" i="437" s="1"/>
  <c r="K92" i="437"/>
  <c r="G92" i="437"/>
  <c r="O91" i="437"/>
  <c r="M91" i="437"/>
  <c r="N91" i="437" s="1"/>
  <c r="K91" i="437"/>
  <c r="G91" i="437"/>
  <c r="AB90" i="437"/>
  <c r="O90" i="437"/>
  <c r="M90" i="437"/>
  <c r="N90" i="437" s="1"/>
  <c r="K90" i="437"/>
  <c r="G90" i="437"/>
  <c r="L89" i="437"/>
  <c r="J89" i="437"/>
  <c r="I89" i="437"/>
  <c r="AB81" i="437"/>
  <c r="O81" i="437"/>
  <c r="M81" i="437"/>
  <c r="AA81" i="437" s="1"/>
  <c r="K81" i="437"/>
  <c r="G81" i="437"/>
  <c r="O80" i="437"/>
  <c r="M80" i="437"/>
  <c r="AB80" i="437" s="1"/>
  <c r="K80" i="437"/>
  <c r="G80" i="437"/>
  <c r="O79" i="437"/>
  <c r="N79" i="437"/>
  <c r="Q79" i="437" s="1"/>
  <c r="M79" i="437"/>
  <c r="AA79" i="437" s="1"/>
  <c r="K79" i="437"/>
  <c r="G79" i="437"/>
  <c r="AB78" i="437"/>
  <c r="O78" i="437"/>
  <c r="N78" i="437"/>
  <c r="M78" i="437"/>
  <c r="AA78" i="437" s="1"/>
  <c r="K78" i="437"/>
  <c r="G78" i="437"/>
  <c r="AB77" i="437"/>
  <c r="O77" i="437"/>
  <c r="M77" i="437"/>
  <c r="AA77" i="437" s="1"/>
  <c r="K77" i="437"/>
  <c r="G77" i="437"/>
  <c r="O76" i="437"/>
  <c r="M76" i="437"/>
  <c r="AB76" i="437" s="1"/>
  <c r="K76" i="437"/>
  <c r="G76" i="437"/>
  <c r="O75" i="437"/>
  <c r="N75" i="437"/>
  <c r="Q75" i="437" s="1"/>
  <c r="M75" i="437"/>
  <c r="AA75" i="437" s="1"/>
  <c r="K75" i="437"/>
  <c r="G75" i="437"/>
  <c r="AB74" i="437"/>
  <c r="O74" i="437"/>
  <c r="N74" i="437"/>
  <c r="M74" i="437"/>
  <c r="AA74" i="437" s="1"/>
  <c r="K74" i="437"/>
  <c r="G74" i="437"/>
  <c r="AA73" i="437"/>
  <c r="O73" i="437"/>
  <c r="M73" i="437"/>
  <c r="K73" i="437"/>
  <c r="G73" i="437"/>
  <c r="L72" i="437"/>
  <c r="O72" i="437" s="1"/>
  <c r="J72" i="437"/>
  <c r="K72" i="437" s="1"/>
  <c r="I72" i="437"/>
  <c r="AB64" i="437"/>
  <c r="AA64" i="437"/>
  <c r="O64" i="437"/>
  <c r="N64" i="437"/>
  <c r="Q64" i="437" s="1"/>
  <c r="M64" i="437"/>
  <c r="K64" i="437"/>
  <c r="G64" i="437"/>
  <c r="O63" i="437"/>
  <c r="M63" i="437"/>
  <c r="AB63" i="437" s="1"/>
  <c r="K63" i="437"/>
  <c r="G63" i="437"/>
  <c r="O62" i="437"/>
  <c r="M62" i="437"/>
  <c r="N62" i="437" s="1"/>
  <c r="K62" i="437"/>
  <c r="G62" i="437"/>
  <c r="AA61" i="437"/>
  <c r="O61" i="437"/>
  <c r="N61" i="437"/>
  <c r="P61" i="437" s="1"/>
  <c r="M61" i="437"/>
  <c r="AB61" i="437" s="1"/>
  <c r="K61" i="437"/>
  <c r="G61" i="437"/>
  <c r="AB60" i="437"/>
  <c r="AA60" i="437"/>
  <c r="O60" i="437"/>
  <c r="N60" i="437"/>
  <c r="Q60" i="437" s="1"/>
  <c r="M60" i="437"/>
  <c r="K60" i="437"/>
  <c r="G60" i="437"/>
  <c r="AA59" i="437"/>
  <c r="O59" i="437"/>
  <c r="M59" i="437"/>
  <c r="AB59" i="437" s="1"/>
  <c r="K59" i="437"/>
  <c r="G59" i="437"/>
  <c r="O58" i="437"/>
  <c r="N58" i="437"/>
  <c r="P58" i="437" s="1"/>
  <c r="M58" i="437"/>
  <c r="AB58" i="437" s="1"/>
  <c r="K58" i="437"/>
  <c r="G58" i="437"/>
  <c r="O57" i="437"/>
  <c r="N57" i="437"/>
  <c r="P57" i="437" s="1"/>
  <c r="M57" i="437"/>
  <c r="AA57" i="437" s="1"/>
  <c r="K57" i="437"/>
  <c r="G57" i="437"/>
  <c r="O56" i="437"/>
  <c r="M56" i="437"/>
  <c r="AA56" i="437" s="1"/>
  <c r="K56" i="437"/>
  <c r="G56" i="437"/>
  <c r="M55" i="437"/>
  <c r="L55" i="437"/>
  <c r="O55" i="437" s="1"/>
  <c r="J55" i="437"/>
  <c r="K55" i="437" s="1"/>
  <c r="I55" i="437"/>
  <c r="O39" i="437"/>
  <c r="N39" i="437"/>
  <c r="Q39" i="437" s="1"/>
  <c r="M39" i="437"/>
  <c r="AB39" i="437" s="1"/>
  <c r="K39" i="437"/>
  <c r="G39" i="437"/>
  <c r="L38" i="437"/>
  <c r="O38" i="437" s="1"/>
  <c r="J38" i="437"/>
  <c r="K38" i="437" s="1"/>
  <c r="I38" i="437"/>
  <c r="O23" i="437"/>
  <c r="M23" i="437"/>
  <c r="AA23" i="437" s="1"/>
  <c r="K23" i="437"/>
  <c r="G23" i="437"/>
  <c r="O22" i="437"/>
  <c r="M22" i="437"/>
  <c r="N22" i="437" s="1"/>
  <c r="K22" i="437"/>
  <c r="G22" i="437"/>
  <c r="L21" i="437"/>
  <c r="H1" i="437" s="1"/>
  <c r="J21" i="437"/>
  <c r="K21" i="437" s="1"/>
  <c r="I21" i="437"/>
  <c r="AA8" i="437"/>
  <c r="O8" i="437"/>
  <c r="M8" i="437"/>
  <c r="AB8" i="437" s="1"/>
  <c r="K8" i="437"/>
  <c r="G8" i="437"/>
  <c r="O7" i="437"/>
  <c r="M7" i="437"/>
  <c r="AB7" i="437" s="1"/>
  <c r="K7" i="437"/>
  <c r="G7" i="437"/>
  <c r="O6" i="437"/>
  <c r="M6" i="437"/>
  <c r="AB6" i="437" s="1"/>
  <c r="K6" i="437"/>
  <c r="G6" i="437"/>
  <c r="O5" i="437"/>
  <c r="N5" i="437"/>
  <c r="M5" i="437"/>
  <c r="K5" i="437"/>
  <c r="G5" i="437"/>
  <c r="H2" i="437"/>
  <c r="D1" i="437"/>
  <c r="X34" i="436"/>
  <c r="W34" i="436"/>
  <c r="V34" i="436"/>
  <c r="P34" i="436"/>
  <c r="O34" i="436"/>
  <c r="N34" i="436"/>
  <c r="M34" i="436"/>
  <c r="H34" i="436"/>
  <c r="G34" i="436"/>
  <c r="O16" i="436"/>
  <c r="N16" i="436"/>
  <c r="M16" i="436"/>
  <c r="I8" i="436" s="1"/>
  <c r="K16" i="436"/>
  <c r="H16" i="436"/>
  <c r="G8" i="436" s="1"/>
  <c r="G16" i="436"/>
  <c r="F16" i="436"/>
  <c r="E16" i="436"/>
  <c r="M8" i="436"/>
  <c r="F8" i="436"/>
  <c r="M7" i="436"/>
  <c r="K7" i="436"/>
  <c r="I7" i="436"/>
  <c r="G7" i="436"/>
  <c r="F7" i="436"/>
  <c r="E7" i="436"/>
  <c r="M6" i="436"/>
  <c r="K6" i="436"/>
  <c r="I6" i="436"/>
  <c r="G6" i="436"/>
  <c r="F6" i="436"/>
  <c r="E6" i="436"/>
  <c r="AC2" i="465" l="1"/>
  <c r="Q6" i="463" s="1"/>
  <c r="AC2" i="462"/>
  <c r="Q6" i="460" s="1"/>
  <c r="AC2" i="459"/>
  <c r="Q6" i="457" s="1"/>
  <c r="P22" i="440"/>
  <c r="Q22" i="440"/>
  <c r="Q107" i="437"/>
  <c r="Q5" i="437"/>
  <c r="AB60" i="443"/>
  <c r="AA134" i="446"/>
  <c r="AB5" i="449"/>
  <c r="AA23" i="440"/>
  <c r="Q60" i="440"/>
  <c r="P90" i="440"/>
  <c r="M123" i="440"/>
  <c r="AA133" i="440"/>
  <c r="Q148" i="440"/>
  <c r="Q22" i="441"/>
  <c r="O38" i="441"/>
  <c r="Q60" i="441"/>
  <c r="AA76" i="443"/>
  <c r="Q128" i="443"/>
  <c r="Q74" i="437"/>
  <c r="Q78" i="437"/>
  <c r="M106" i="438"/>
  <c r="N106" i="438" s="1"/>
  <c r="AD2" i="438"/>
  <c r="R6" i="436" s="1"/>
  <c r="AA64" i="440"/>
  <c r="P42" i="441"/>
  <c r="P56" i="441"/>
  <c r="O89" i="441"/>
  <c r="M8" i="442"/>
  <c r="M55" i="452"/>
  <c r="AB55" i="452" s="1"/>
  <c r="AC39" i="452" s="1"/>
  <c r="P126" i="452"/>
  <c r="Q57" i="455"/>
  <c r="Q59" i="456"/>
  <c r="G8" i="439"/>
  <c r="Q57" i="437"/>
  <c r="Z2" i="438"/>
  <c r="P6" i="436" s="1"/>
  <c r="Q108" i="440"/>
  <c r="Q78" i="464"/>
  <c r="K8" i="436"/>
  <c r="Q142" i="440"/>
  <c r="AA57" i="443"/>
  <c r="AA61" i="443"/>
  <c r="P5" i="444"/>
  <c r="AD2" i="444"/>
  <c r="R6" i="442" s="1"/>
  <c r="AA74" i="446"/>
  <c r="Q63" i="458"/>
  <c r="P129" i="464"/>
  <c r="N75" i="441"/>
  <c r="P75" i="441" s="1"/>
  <c r="K140" i="441"/>
  <c r="F1" i="456"/>
  <c r="F2" i="456" s="1"/>
  <c r="Q60" i="458"/>
  <c r="Q79" i="452"/>
  <c r="Q5" i="459"/>
  <c r="Q91" i="464"/>
  <c r="Q142" i="464"/>
  <c r="P57" i="465"/>
  <c r="N76" i="440"/>
  <c r="N124" i="440"/>
  <c r="Q124" i="440" s="1"/>
  <c r="AB57" i="437"/>
  <c r="Q108" i="437"/>
  <c r="AA124" i="437"/>
  <c r="AE41" i="438"/>
  <c r="Y2" i="444"/>
  <c r="O6" i="442" s="1"/>
  <c r="P133" i="464"/>
  <c r="AF41" i="438"/>
  <c r="AB124" i="440"/>
  <c r="N141" i="437"/>
  <c r="Q141" i="437" s="1"/>
  <c r="AA141" i="437"/>
  <c r="AA76" i="440"/>
  <c r="AE90" i="438"/>
  <c r="AE107" i="438"/>
  <c r="Q73" i="440"/>
  <c r="Q128" i="440"/>
  <c r="Q135" i="440"/>
  <c r="P146" i="440"/>
  <c r="O21" i="443"/>
  <c r="AA79" i="446"/>
  <c r="AA130" i="449"/>
  <c r="AE22" i="450"/>
  <c r="AE76" i="450"/>
  <c r="O106" i="450"/>
  <c r="O140" i="450"/>
  <c r="Q142" i="452"/>
  <c r="Q76" i="455"/>
  <c r="AB80" i="455"/>
  <c r="Q92" i="455"/>
  <c r="AB133" i="437"/>
  <c r="N8" i="437"/>
  <c r="Q8" i="437" s="1"/>
  <c r="Q61" i="437"/>
  <c r="M89" i="438"/>
  <c r="AB39" i="440"/>
  <c r="AA58" i="440"/>
  <c r="AA126" i="443"/>
  <c r="AA152" i="443"/>
  <c r="M140" i="444"/>
  <c r="P25" i="447"/>
  <c r="AA127" i="449"/>
  <c r="AF22" i="450"/>
  <c r="AA134" i="452"/>
  <c r="Q109" i="455"/>
  <c r="AB147" i="455"/>
  <c r="P145" i="458"/>
  <c r="P6" i="462"/>
  <c r="P149" i="464"/>
  <c r="Y2" i="438"/>
  <c r="O6" i="436" s="1"/>
  <c r="AA72" i="458"/>
  <c r="Q124" i="464"/>
  <c r="Q76" i="440"/>
  <c r="H1" i="440"/>
  <c r="M8" i="439"/>
  <c r="Q126" i="440"/>
  <c r="P144" i="440"/>
  <c r="P142" i="443"/>
  <c r="Q6" i="458"/>
  <c r="P149" i="458"/>
  <c r="Q39" i="459"/>
  <c r="Q8" i="464"/>
  <c r="I3" i="463"/>
  <c r="F2" i="464"/>
  <c r="AA157" i="464"/>
  <c r="N157" i="464"/>
  <c r="AB157" i="464"/>
  <c r="AC141" i="464" s="1"/>
  <c r="Q5" i="464"/>
  <c r="P5" i="464"/>
  <c r="Q106" i="464"/>
  <c r="R90" i="464" s="1"/>
  <c r="P106" i="464"/>
  <c r="Q106" i="465"/>
  <c r="R90" i="465" s="1"/>
  <c r="P106" i="465"/>
  <c r="Q7" i="465"/>
  <c r="P7" i="465"/>
  <c r="N21" i="465"/>
  <c r="AF21" i="465"/>
  <c r="AG5" i="465" s="1"/>
  <c r="AE21" i="465"/>
  <c r="AF72" i="465"/>
  <c r="AG56" i="465" s="1"/>
  <c r="AE72" i="465"/>
  <c r="N72" i="465"/>
  <c r="Q76" i="465"/>
  <c r="P76" i="465"/>
  <c r="AB89" i="464"/>
  <c r="AC73" i="464" s="1"/>
  <c r="AA89" i="464"/>
  <c r="N89" i="464"/>
  <c r="N140" i="464"/>
  <c r="AB140" i="464"/>
  <c r="AC124" i="464" s="1"/>
  <c r="AA140" i="464"/>
  <c r="N55" i="464"/>
  <c r="AB55" i="464"/>
  <c r="AC39" i="464" s="1"/>
  <c r="AA55" i="464"/>
  <c r="AB123" i="464"/>
  <c r="AC107" i="464" s="1"/>
  <c r="AA123" i="464"/>
  <c r="N123" i="464"/>
  <c r="Q24" i="465"/>
  <c r="P24" i="465"/>
  <c r="Q90" i="465"/>
  <c r="P90" i="465"/>
  <c r="N38" i="464"/>
  <c r="AB38" i="464"/>
  <c r="AC22" i="464" s="1"/>
  <c r="AA38" i="464"/>
  <c r="Q56" i="464"/>
  <c r="P56" i="464"/>
  <c r="P42" i="465"/>
  <c r="Q42" i="465"/>
  <c r="Q75" i="465"/>
  <c r="P75" i="465"/>
  <c r="P91" i="465"/>
  <c r="Q91" i="465"/>
  <c r="AF123" i="465"/>
  <c r="AG107" i="465" s="1"/>
  <c r="AE123" i="465"/>
  <c r="N123" i="465"/>
  <c r="Q6" i="464"/>
  <c r="Q57" i="464"/>
  <c r="Q61" i="464"/>
  <c r="Q77" i="464"/>
  <c r="Q92" i="464"/>
  <c r="Q126" i="464"/>
  <c r="Q130" i="464"/>
  <c r="M38" i="465"/>
  <c r="AE106" i="465"/>
  <c r="M21" i="464"/>
  <c r="N22" i="464"/>
  <c r="N60" i="465"/>
  <c r="AF106" i="465"/>
  <c r="AG90" i="465" s="1"/>
  <c r="P60" i="464"/>
  <c r="P76" i="464"/>
  <c r="P91" i="464"/>
  <c r="AA106" i="464"/>
  <c r="P22" i="465"/>
  <c r="N26" i="465"/>
  <c r="P41" i="465"/>
  <c r="N74" i="465"/>
  <c r="E8" i="463"/>
  <c r="AA5" i="464"/>
  <c r="AA39" i="464"/>
  <c r="AA56" i="464"/>
  <c r="N75" i="464"/>
  <c r="N79" i="464"/>
  <c r="AB106" i="464"/>
  <c r="AC90" i="464" s="1"/>
  <c r="N109" i="464"/>
  <c r="N128" i="464"/>
  <c r="N132" i="464"/>
  <c r="AA141" i="464"/>
  <c r="N144" i="464"/>
  <c r="N148" i="464"/>
  <c r="P6" i="465"/>
  <c r="AF7" i="465"/>
  <c r="N40" i="465"/>
  <c r="N73" i="465"/>
  <c r="AE90" i="465"/>
  <c r="N93" i="465"/>
  <c r="P109" i="465"/>
  <c r="AB5" i="464"/>
  <c r="P5" i="465"/>
  <c r="AE56" i="465"/>
  <c r="N59" i="465"/>
  <c r="AF75" i="465"/>
  <c r="AF90" i="465"/>
  <c r="N108" i="465"/>
  <c r="P59" i="464"/>
  <c r="AE6" i="465"/>
  <c r="N25" i="465"/>
  <c r="AE60" i="465"/>
  <c r="AA124" i="464"/>
  <c r="AE26" i="465"/>
  <c r="P39" i="465"/>
  <c r="AE74" i="465"/>
  <c r="M89" i="465"/>
  <c r="N92" i="465"/>
  <c r="M72" i="464"/>
  <c r="AA109" i="464"/>
  <c r="AA128" i="464"/>
  <c r="AA132" i="464"/>
  <c r="AA144" i="464"/>
  <c r="AA148" i="464"/>
  <c r="AE5" i="465"/>
  <c r="AE40" i="465"/>
  <c r="M55" i="465"/>
  <c r="N58" i="465"/>
  <c r="AE93" i="465"/>
  <c r="P107" i="465"/>
  <c r="P58" i="464"/>
  <c r="P127" i="464"/>
  <c r="P131" i="464"/>
  <c r="P143" i="464"/>
  <c r="P147" i="464"/>
  <c r="P151" i="464"/>
  <c r="AF5" i="465"/>
  <c r="AE59" i="465"/>
  <c r="AE73" i="465"/>
  <c r="AE108" i="465"/>
  <c r="P73" i="464"/>
  <c r="P107" i="464"/>
  <c r="AE25" i="465"/>
  <c r="AE39" i="465"/>
  <c r="N39" i="464"/>
  <c r="AE92" i="465"/>
  <c r="N56" i="465"/>
  <c r="N106" i="461"/>
  <c r="AB106" i="461"/>
  <c r="AC90" i="461" s="1"/>
  <c r="AA106" i="461"/>
  <c r="Q23" i="461"/>
  <c r="P23" i="461"/>
  <c r="Q21" i="462"/>
  <c r="R5" i="462" s="1"/>
  <c r="P21" i="462"/>
  <c r="Q76" i="461"/>
  <c r="P76" i="461"/>
  <c r="Q130" i="461"/>
  <c r="P130" i="461"/>
  <c r="Q126" i="461"/>
  <c r="P126" i="461"/>
  <c r="I3" i="460"/>
  <c r="F2" i="461"/>
  <c r="P63" i="461"/>
  <c r="Q63" i="461"/>
  <c r="Q107" i="461"/>
  <c r="P107" i="461"/>
  <c r="Q124" i="462"/>
  <c r="P124" i="462"/>
  <c r="P107" i="462"/>
  <c r="Q107" i="462"/>
  <c r="Q134" i="461"/>
  <c r="P134" i="461"/>
  <c r="Q5" i="462"/>
  <c r="P5" i="462"/>
  <c r="N106" i="462"/>
  <c r="AF106" i="462"/>
  <c r="AG90" i="462" s="1"/>
  <c r="AE106" i="462"/>
  <c r="P26" i="462"/>
  <c r="Q26" i="462"/>
  <c r="P39" i="462"/>
  <c r="Q39" i="462"/>
  <c r="P22" i="461"/>
  <c r="Q22" i="461"/>
  <c r="P92" i="461"/>
  <c r="Q92" i="461"/>
  <c r="Q58" i="462"/>
  <c r="P58" i="462"/>
  <c r="P59" i="461"/>
  <c r="Q59" i="461"/>
  <c r="N38" i="462"/>
  <c r="AF38" i="462"/>
  <c r="AG22" i="462" s="1"/>
  <c r="AE38" i="462"/>
  <c r="Q123" i="462"/>
  <c r="R107" i="462" s="1"/>
  <c r="P123" i="462"/>
  <c r="Q62" i="461"/>
  <c r="P62" i="461"/>
  <c r="P124" i="461"/>
  <c r="Q124" i="461"/>
  <c r="Q147" i="461"/>
  <c r="P147" i="461"/>
  <c r="Q151" i="461"/>
  <c r="P151" i="461"/>
  <c r="Q80" i="461"/>
  <c r="P80" i="461"/>
  <c r="Q143" i="461"/>
  <c r="P143" i="461"/>
  <c r="P76" i="462"/>
  <c r="Q76" i="462"/>
  <c r="Q6" i="461"/>
  <c r="AB39" i="461"/>
  <c r="AB77" i="461"/>
  <c r="H1" i="462"/>
  <c r="M55" i="462"/>
  <c r="E8" i="460"/>
  <c r="N21" i="461"/>
  <c r="P58" i="461"/>
  <c r="AB59" i="461"/>
  <c r="AB63" i="461"/>
  <c r="N91" i="461"/>
  <c r="N123" i="461"/>
  <c r="M140" i="461"/>
  <c r="P141" i="461"/>
  <c r="N145" i="461"/>
  <c r="N149" i="461"/>
  <c r="AE21" i="462"/>
  <c r="P25" i="462"/>
  <c r="N42" i="462"/>
  <c r="N56" i="462"/>
  <c r="M72" i="462"/>
  <c r="P75" i="462"/>
  <c r="AE123" i="462"/>
  <c r="N140" i="462"/>
  <c r="H1" i="461"/>
  <c r="N8" i="461"/>
  <c r="N57" i="461"/>
  <c r="N61" i="461"/>
  <c r="P75" i="461"/>
  <c r="AB76" i="461"/>
  <c r="P79" i="461"/>
  <c r="AB80" i="461"/>
  <c r="N90" i="461"/>
  <c r="AA92" i="461"/>
  <c r="N109" i="461"/>
  <c r="P128" i="461"/>
  <c r="P132" i="461"/>
  <c r="M157" i="461"/>
  <c r="AF21" i="462"/>
  <c r="AG5" i="462" s="1"/>
  <c r="N24" i="462"/>
  <c r="AF39" i="462"/>
  <c r="P57" i="462"/>
  <c r="AF58" i="462"/>
  <c r="N74" i="462"/>
  <c r="AF90" i="462"/>
  <c r="AF123" i="462"/>
  <c r="AG107" i="462" s="1"/>
  <c r="N126" i="462"/>
  <c r="N56" i="461"/>
  <c r="N73" i="461"/>
  <c r="M89" i="461"/>
  <c r="N144" i="461"/>
  <c r="N41" i="462"/>
  <c r="AE57" i="462"/>
  <c r="N7" i="461"/>
  <c r="AA21" i="461"/>
  <c r="N39" i="461"/>
  <c r="M55" i="461"/>
  <c r="N60" i="461"/>
  <c r="P74" i="461"/>
  <c r="P78" i="461"/>
  <c r="AA91" i="461"/>
  <c r="N108" i="461"/>
  <c r="AA123" i="461"/>
  <c r="P127" i="461"/>
  <c r="P131" i="461"/>
  <c r="P135" i="461"/>
  <c r="AA145" i="461"/>
  <c r="AA149" i="461"/>
  <c r="N23" i="462"/>
  <c r="AE42" i="462"/>
  <c r="P60" i="462"/>
  <c r="P73" i="462"/>
  <c r="N125" i="462"/>
  <c r="AA8" i="461"/>
  <c r="AA57" i="461"/>
  <c r="AA61" i="461"/>
  <c r="M72" i="461"/>
  <c r="N77" i="461"/>
  <c r="N81" i="461"/>
  <c r="AA109" i="461"/>
  <c r="P148" i="461"/>
  <c r="P152" i="461"/>
  <c r="N7" i="462"/>
  <c r="N22" i="462"/>
  <c r="AE24" i="462"/>
  <c r="AE56" i="462"/>
  <c r="N59" i="462"/>
  <c r="AE74" i="462"/>
  <c r="M89" i="462"/>
  <c r="N109" i="462"/>
  <c r="AE126" i="462"/>
  <c r="M38" i="461"/>
  <c r="AA74" i="461"/>
  <c r="AA78" i="461"/>
  <c r="AA90" i="461"/>
  <c r="AA127" i="461"/>
  <c r="AA131" i="461"/>
  <c r="AA135" i="461"/>
  <c r="AE60" i="462"/>
  <c r="AA56" i="461"/>
  <c r="AB90" i="461"/>
  <c r="AA144" i="461"/>
  <c r="AA148" i="461"/>
  <c r="AA152" i="461"/>
  <c r="AE41" i="462"/>
  <c r="AE73" i="462"/>
  <c r="N90" i="462"/>
  <c r="AA7" i="461"/>
  <c r="AA60" i="461"/>
  <c r="AA73" i="461"/>
  <c r="AA108" i="461"/>
  <c r="AE23" i="462"/>
  <c r="P40" i="462"/>
  <c r="AE125" i="462"/>
  <c r="AE140" i="462"/>
  <c r="I3" i="457"/>
  <c r="F2" i="458"/>
  <c r="Q92" i="458"/>
  <c r="P92" i="458"/>
  <c r="Q143" i="458"/>
  <c r="P143" i="458"/>
  <c r="Q147" i="458"/>
  <c r="P147" i="458"/>
  <c r="Q151" i="458"/>
  <c r="P151" i="458"/>
  <c r="N38" i="458"/>
  <c r="AB38" i="458"/>
  <c r="AC22" i="458" s="1"/>
  <c r="AA38" i="458"/>
  <c r="P6" i="459"/>
  <c r="Q6" i="459"/>
  <c r="P5" i="458"/>
  <c r="Q5" i="458"/>
  <c r="P76" i="458"/>
  <c r="Q76" i="458"/>
  <c r="P125" i="458"/>
  <c r="Q125" i="458"/>
  <c r="Q124" i="459"/>
  <c r="P124" i="459"/>
  <c r="P133" i="458"/>
  <c r="Q133" i="458"/>
  <c r="Q107" i="459"/>
  <c r="P107" i="459"/>
  <c r="P106" i="458"/>
  <c r="Q106" i="458"/>
  <c r="R90" i="458" s="1"/>
  <c r="Q58" i="459"/>
  <c r="P58" i="459"/>
  <c r="N38" i="459"/>
  <c r="AF38" i="459"/>
  <c r="AG22" i="459" s="1"/>
  <c r="AE38" i="459"/>
  <c r="Q23" i="458"/>
  <c r="P23" i="458"/>
  <c r="Q72" i="458"/>
  <c r="R56" i="458" s="1"/>
  <c r="P72" i="458"/>
  <c r="AB123" i="458"/>
  <c r="AC107" i="458" s="1"/>
  <c r="AA123" i="458"/>
  <c r="N123" i="458"/>
  <c r="P129" i="458"/>
  <c r="Q129" i="458"/>
  <c r="P106" i="459"/>
  <c r="Q106" i="459"/>
  <c r="R90" i="459" s="1"/>
  <c r="Q80" i="458"/>
  <c r="P80" i="458"/>
  <c r="P108" i="459"/>
  <c r="Q108" i="459"/>
  <c r="AA6" i="458"/>
  <c r="M21" i="458"/>
  <c r="P22" i="458"/>
  <c r="AB72" i="458"/>
  <c r="AC56" i="458" s="1"/>
  <c r="N75" i="458"/>
  <c r="N79" i="458"/>
  <c r="P124" i="458"/>
  <c r="N128" i="458"/>
  <c r="N132" i="458"/>
  <c r="P142" i="458"/>
  <c r="AB143" i="458"/>
  <c r="AB147" i="458"/>
  <c r="AB151" i="458"/>
  <c r="P5" i="459"/>
  <c r="N55" i="459"/>
  <c r="N57" i="459"/>
  <c r="AF124" i="459"/>
  <c r="M140" i="459"/>
  <c r="E8" i="457"/>
  <c r="AA23" i="458"/>
  <c r="P58" i="458"/>
  <c r="P62" i="458"/>
  <c r="AA76" i="458"/>
  <c r="AA80" i="458"/>
  <c r="N91" i="458"/>
  <c r="AA106" i="458"/>
  <c r="AA125" i="458"/>
  <c r="AA129" i="458"/>
  <c r="AA133" i="458"/>
  <c r="M140" i="458"/>
  <c r="P141" i="458"/>
  <c r="AE6" i="459"/>
  <c r="P25" i="459"/>
  <c r="AE58" i="459"/>
  <c r="M72" i="459"/>
  <c r="P75" i="459"/>
  <c r="AE108" i="459"/>
  <c r="H1" i="458"/>
  <c r="AA5" i="458"/>
  <c r="AB23" i="458"/>
  <c r="N57" i="458"/>
  <c r="AB76" i="458"/>
  <c r="AB80" i="458"/>
  <c r="AA92" i="458"/>
  <c r="AB106" i="458"/>
  <c r="AC90" i="458" s="1"/>
  <c r="AB125" i="458"/>
  <c r="AB129" i="458"/>
  <c r="AB133" i="458"/>
  <c r="M157" i="458"/>
  <c r="AF6" i="459"/>
  <c r="N24" i="459"/>
  <c r="AF58" i="459"/>
  <c r="N74" i="459"/>
  <c r="AF108" i="459"/>
  <c r="N126" i="459"/>
  <c r="AB5" i="458"/>
  <c r="N56" i="458"/>
  <c r="AA58" i="458"/>
  <c r="AA62" i="458"/>
  <c r="N74" i="458"/>
  <c r="N78" i="458"/>
  <c r="AB92" i="458"/>
  <c r="AA124" i="458"/>
  <c r="N127" i="458"/>
  <c r="N131" i="458"/>
  <c r="N135" i="458"/>
  <c r="P42" i="459"/>
  <c r="P56" i="459"/>
  <c r="N60" i="459"/>
  <c r="N73" i="459"/>
  <c r="P8" i="458"/>
  <c r="P61" i="458"/>
  <c r="N73" i="458"/>
  <c r="AA75" i="458"/>
  <c r="AA79" i="458"/>
  <c r="M89" i="458"/>
  <c r="P90" i="458"/>
  <c r="P109" i="458"/>
  <c r="AA128" i="458"/>
  <c r="AA132" i="458"/>
  <c r="N144" i="458"/>
  <c r="N148" i="458"/>
  <c r="N152" i="458"/>
  <c r="M21" i="459"/>
  <c r="AE57" i="459"/>
  <c r="M123" i="459"/>
  <c r="N7" i="458"/>
  <c r="N23" i="459"/>
  <c r="AE42" i="459"/>
  <c r="AE106" i="459"/>
  <c r="P41" i="459"/>
  <c r="AE56" i="459"/>
  <c r="N59" i="459"/>
  <c r="AE74" i="459"/>
  <c r="M89" i="459"/>
  <c r="AF106" i="459"/>
  <c r="AG90" i="459" s="1"/>
  <c r="N109" i="459"/>
  <c r="AE126" i="459"/>
  <c r="P55" i="458"/>
  <c r="P77" i="458"/>
  <c r="P81" i="458"/>
  <c r="P107" i="458"/>
  <c r="P126" i="458"/>
  <c r="P130" i="458"/>
  <c r="P134" i="458"/>
  <c r="P7" i="459"/>
  <c r="P22" i="459"/>
  <c r="AE55" i="459"/>
  <c r="AA7" i="458"/>
  <c r="AA73" i="458"/>
  <c r="AE23" i="459"/>
  <c r="P40" i="459"/>
  <c r="AC2" i="456"/>
  <c r="Q6" i="454" s="1"/>
  <c r="AC2" i="453"/>
  <c r="Q6" i="451" s="1"/>
  <c r="AC2" i="444"/>
  <c r="Q6" i="442" s="1"/>
  <c r="AC2" i="438"/>
  <c r="Q6" i="436" s="1"/>
  <c r="Y2" i="447"/>
  <c r="O6" i="445" s="1"/>
  <c r="F1" i="440"/>
  <c r="F1" i="437"/>
  <c r="F2" i="437" s="1"/>
  <c r="K8" i="439"/>
  <c r="Q146" i="440"/>
  <c r="G8" i="442"/>
  <c r="G8" i="448"/>
  <c r="Q6" i="450"/>
  <c r="M123" i="452"/>
  <c r="AB123" i="452" s="1"/>
  <c r="AC107" i="452" s="1"/>
  <c r="M89" i="453"/>
  <c r="F1" i="446"/>
  <c r="E8" i="436"/>
  <c r="M72" i="438"/>
  <c r="Q75" i="438"/>
  <c r="M38" i="443"/>
  <c r="AB38" i="443" s="1"/>
  <c r="AC22" i="443" s="1"/>
  <c r="Q76" i="444"/>
  <c r="P6" i="446"/>
  <c r="P76" i="447"/>
  <c r="F1" i="449"/>
  <c r="F2" i="449" s="1"/>
  <c r="M72" i="453"/>
  <c r="N72" i="453" s="1"/>
  <c r="N90" i="443"/>
  <c r="Q90" i="443" s="1"/>
  <c r="M21" i="437"/>
  <c r="M21" i="438"/>
  <c r="AE21" i="438" s="1"/>
  <c r="Q58" i="440"/>
  <c r="M157" i="440"/>
  <c r="AB157" i="440" s="1"/>
  <c r="AC141" i="440" s="1"/>
  <c r="Z2" i="444"/>
  <c r="P6" i="442" s="1"/>
  <c r="M38" i="447"/>
  <c r="M123" i="437"/>
  <c r="AB123" i="437" s="1"/>
  <c r="AC107" i="437" s="1"/>
  <c r="Q7" i="440"/>
  <c r="M140" i="449"/>
  <c r="AB140" i="449" s="1"/>
  <c r="AC124" i="449" s="1"/>
  <c r="K21" i="441"/>
  <c r="P21" i="441" s="1"/>
  <c r="I8" i="442"/>
  <c r="M123" i="446"/>
  <c r="AB123" i="446" s="1"/>
  <c r="AC107" i="446" s="1"/>
  <c r="N78" i="449"/>
  <c r="P78" i="449" s="1"/>
  <c r="Q144" i="449"/>
  <c r="Q56" i="450"/>
  <c r="Q8" i="452"/>
  <c r="Q62" i="452"/>
  <c r="N77" i="452"/>
  <c r="Q77" i="452" s="1"/>
  <c r="H1" i="453"/>
  <c r="N60" i="453"/>
  <c r="P60" i="453" s="1"/>
  <c r="F1" i="455"/>
  <c r="I3" i="454" s="1"/>
  <c r="N61" i="455"/>
  <c r="N150" i="455"/>
  <c r="Q150" i="455" s="1"/>
  <c r="Z2" i="456"/>
  <c r="P6" i="454" s="1"/>
  <c r="K106" i="456"/>
  <c r="K55" i="440"/>
  <c r="Q73" i="443"/>
  <c r="P109" i="443"/>
  <c r="P132" i="443"/>
  <c r="Q77" i="446"/>
  <c r="P125" i="447"/>
  <c r="Q148" i="449"/>
  <c r="AC2" i="450"/>
  <c r="Q6" i="448" s="1"/>
  <c r="E8" i="451"/>
  <c r="N106" i="456"/>
  <c r="N6" i="437"/>
  <c r="Q6" i="437" s="1"/>
  <c r="AF57" i="438"/>
  <c r="N62" i="440"/>
  <c r="Q62" i="440" s="1"/>
  <c r="AB90" i="440"/>
  <c r="N107" i="440"/>
  <c r="Q107" i="440" s="1"/>
  <c r="N110" i="440"/>
  <c r="Q110" i="440" s="1"/>
  <c r="M21" i="441"/>
  <c r="N21" i="441" s="1"/>
  <c r="O55" i="441"/>
  <c r="Q75" i="441"/>
  <c r="N126" i="441"/>
  <c r="Q126" i="441" s="1"/>
  <c r="N22" i="443"/>
  <c r="Q22" i="443" s="1"/>
  <c r="AB90" i="443"/>
  <c r="AA109" i="443"/>
  <c r="N129" i="443"/>
  <c r="Q129" i="443" s="1"/>
  <c r="K140" i="443"/>
  <c r="N22" i="444"/>
  <c r="M72" i="444"/>
  <c r="AE72" i="444" s="1"/>
  <c r="N124" i="444"/>
  <c r="Q124" i="444" s="1"/>
  <c r="AA77" i="446"/>
  <c r="N107" i="446"/>
  <c r="Q107" i="446" s="1"/>
  <c r="N124" i="446"/>
  <c r="K140" i="446"/>
  <c r="O123" i="447"/>
  <c r="N60" i="449"/>
  <c r="K123" i="449"/>
  <c r="N145" i="449"/>
  <c r="Q145" i="449" s="1"/>
  <c r="N42" i="450"/>
  <c r="N57" i="450"/>
  <c r="Q57" i="450" s="1"/>
  <c r="K72" i="450"/>
  <c r="G8" i="451"/>
  <c r="N5" i="452"/>
  <c r="Q5" i="452" s="1"/>
  <c r="N81" i="452"/>
  <c r="Q81" i="452" s="1"/>
  <c r="N39" i="453"/>
  <c r="Q39" i="453" s="1"/>
  <c r="K123" i="453"/>
  <c r="O38" i="456"/>
  <c r="K89" i="456"/>
  <c r="Q90" i="440"/>
  <c r="P146" i="443"/>
  <c r="Q56" i="449"/>
  <c r="O123" i="449"/>
  <c r="Q127" i="449"/>
  <c r="AF7" i="450"/>
  <c r="O72" i="450"/>
  <c r="AE108" i="450"/>
  <c r="AB38" i="452"/>
  <c r="AC22" i="452" s="1"/>
  <c r="Q92" i="452"/>
  <c r="AA108" i="452"/>
  <c r="Q128" i="452"/>
  <c r="Q24" i="453"/>
  <c r="O123" i="453"/>
  <c r="Q22" i="455"/>
  <c r="AA143" i="455"/>
  <c r="O89" i="456"/>
  <c r="F1" i="438"/>
  <c r="F2" i="438" s="1"/>
  <c r="F2" i="441"/>
  <c r="AA58" i="443"/>
  <c r="AB55" i="437"/>
  <c r="AC39" i="437" s="1"/>
  <c r="Q126" i="443"/>
  <c r="O140" i="443"/>
  <c r="Q150" i="443"/>
  <c r="AF6" i="444"/>
  <c r="Q74" i="446"/>
  <c r="O140" i="446"/>
  <c r="P74" i="447"/>
  <c r="AA6" i="437"/>
  <c r="N59" i="437"/>
  <c r="Q59" i="437" s="1"/>
  <c r="N90" i="438"/>
  <c r="Q90" i="438" s="1"/>
  <c r="N23" i="440"/>
  <c r="Q23" i="440" s="1"/>
  <c r="N59" i="440"/>
  <c r="P59" i="440" s="1"/>
  <c r="AA62" i="440"/>
  <c r="AA107" i="440"/>
  <c r="AA110" i="440"/>
  <c r="Q130" i="440"/>
  <c r="AC2" i="441"/>
  <c r="Q6" i="439" s="1"/>
  <c r="AE126" i="441"/>
  <c r="K8" i="442"/>
  <c r="AB22" i="443"/>
  <c r="N77" i="443"/>
  <c r="K123" i="443"/>
  <c r="AB129" i="443"/>
  <c r="M157" i="443"/>
  <c r="AB157" i="443" s="1"/>
  <c r="AC141" i="443" s="1"/>
  <c r="F1" i="444"/>
  <c r="F2" i="444" s="1"/>
  <c r="N91" i="444"/>
  <c r="Q91" i="444" s="1"/>
  <c r="AF124" i="444"/>
  <c r="AA107" i="446"/>
  <c r="M140" i="446"/>
  <c r="N140" i="446" s="1"/>
  <c r="N7" i="447"/>
  <c r="Q7" i="447" s="1"/>
  <c r="N23" i="447"/>
  <c r="N57" i="447"/>
  <c r="O72" i="447"/>
  <c r="N23" i="449"/>
  <c r="Q23" i="449" s="1"/>
  <c r="K106" i="449"/>
  <c r="AA145" i="449"/>
  <c r="N39" i="450"/>
  <c r="AE57" i="450"/>
  <c r="K21" i="452"/>
  <c r="N63" i="452"/>
  <c r="Q63" i="452" s="1"/>
  <c r="AA81" i="452"/>
  <c r="AB108" i="452"/>
  <c r="AE39" i="453"/>
  <c r="K55" i="455"/>
  <c r="N59" i="455"/>
  <c r="N90" i="455"/>
  <c r="AB143" i="455"/>
  <c r="O21" i="437"/>
  <c r="N57" i="438"/>
  <c r="Q57" i="438" s="1"/>
  <c r="P23" i="438"/>
  <c r="O55" i="440"/>
  <c r="Q79" i="440"/>
  <c r="O21" i="441"/>
  <c r="AE57" i="441"/>
  <c r="O157" i="437"/>
  <c r="Q76" i="438"/>
  <c r="P76" i="440"/>
  <c r="Q144" i="440"/>
  <c r="Q24" i="441"/>
  <c r="AE41" i="444"/>
  <c r="Q56" i="444"/>
  <c r="Q60" i="444"/>
  <c r="M89" i="437"/>
  <c r="K106" i="437"/>
  <c r="O106" i="437"/>
  <c r="AE42" i="438"/>
  <c r="AB107" i="440"/>
  <c r="N59" i="443"/>
  <c r="AA62" i="443"/>
  <c r="O123" i="443"/>
  <c r="P150" i="443"/>
  <c r="AE22" i="444"/>
  <c r="P56" i="444"/>
  <c r="P60" i="444"/>
  <c r="AA8" i="446"/>
  <c r="N127" i="446"/>
  <c r="N133" i="446"/>
  <c r="K72" i="447"/>
  <c r="K89" i="447"/>
  <c r="M89" i="449"/>
  <c r="AA79" i="449"/>
  <c r="O106" i="449"/>
  <c r="N149" i="449"/>
  <c r="Q149" i="449" s="1"/>
  <c r="K21" i="450"/>
  <c r="N76" i="450"/>
  <c r="N125" i="450"/>
  <c r="I8" i="451"/>
  <c r="O21" i="452"/>
  <c r="N57" i="452"/>
  <c r="Q57" i="452" s="1"/>
  <c r="N60" i="452"/>
  <c r="Q60" i="452" s="1"/>
  <c r="N75" i="452"/>
  <c r="Q75" i="452" s="1"/>
  <c r="P148" i="452"/>
  <c r="N75" i="453"/>
  <c r="Q75" i="453" s="1"/>
  <c r="O55" i="455"/>
  <c r="K140" i="455"/>
  <c r="AA151" i="455"/>
  <c r="K72" i="456"/>
  <c r="N75" i="456"/>
  <c r="N80" i="440"/>
  <c r="P80" i="440" s="1"/>
  <c r="N76" i="441"/>
  <c r="Q76" i="441" s="1"/>
  <c r="M140" i="441"/>
  <c r="N140" i="441" s="1"/>
  <c r="N133" i="443"/>
  <c r="Q133" i="443" s="1"/>
  <c r="N42" i="444"/>
  <c r="Q42" i="444" s="1"/>
  <c r="E8" i="445"/>
  <c r="N5" i="446"/>
  <c r="Q5" i="446" s="1"/>
  <c r="K21" i="446"/>
  <c r="AE23" i="447"/>
  <c r="AE57" i="447"/>
  <c r="M89" i="447"/>
  <c r="N89" i="447" s="1"/>
  <c r="N76" i="449"/>
  <c r="Q76" i="449" s="1"/>
  <c r="AE39" i="450"/>
  <c r="N6" i="452"/>
  <c r="Q6" i="452" s="1"/>
  <c r="K106" i="452"/>
  <c r="N144" i="452"/>
  <c r="Q144" i="452" s="1"/>
  <c r="N148" i="452"/>
  <c r="Q148" i="452" s="1"/>
  <c r="N152" i="452"/>
  <c r="Q152" i="452" s="1"/>
  <c r="N5" i="453"/>
  <c r="Q5" i="453" s="1"/>
  <c r="N107" i="453"/>
  <c r="Q107" i="453" s="1"/>
  <c r="AA59" i="455"/>
  <c r="AA75" i="455"/>
  <c r="AA90" i="455"/>
  <c r="N124" i="455"/>
  <c r="Q124" i="455" s="1"/>
  <c r="O38" i="440"/>
  <c r="Q127" i="440"/>
  <c r="AE76" i="441"/>
  <c r="Q63" i="443"/>
  <c r="AB74" i="443"/>
  <c r="AA107" i="443"/>
  <c r="AB133" i="443"/>
  <c r="AE42" i="444"/>
  <c r="Q75" i="444"/>
  <c r="M89" i="444"/>
  <c r="N89" i="444" s="1"/>
  <c r="Q89" i="444" s="1"/>
  <c r="R73" i="444" s="1"/>
  <c r="O106" i="444"/>
  <c r="AB5" i="446"/>
  <c r="O55" i="446"/>
  <c r="AE75" i="447"/>
  <c r="Z2" i="447"/>
  <c r="P6" i="445" s="1"/>
  <c r="Q73" i="449"/>
  <c r="AA76" i="449"/>
  <c r="O89" i="449"/>
  <c r="Q128" i="449"/>
  <c r="F1" i="450"/>
  <c r="F2" i="450" s="1"/>
  <c r="Q25" i="450"/>
  <c r="Y2" i="450"/>
  <c r="O6" i="448" s="1"/>
  <c r="Q58" i="450"/>
  <c r="AE125" i="450"/>
  <c r="AA6" i="452"/>
  <c r="Q39" i="452"/>
  <c r="O72" i="452"/>
  <c r="M106" i="452"/>
  <c r="N106" i="452" s="1"/>
  <c r="AA144" i="452"/>
  <c r="AA148" i="452"/>
  <c r="AA152" i="452"/>
  <c r="AE5" i="453"/>
  <c r="AE107" i="453"/>
  <c r="Z2" i="441"/>
  <c r="P6" i="439" s="1"/>
  <c r="K55" i="438"/>
  <c r="N74" i="443"/>
  <c r="Q74" i="443" s="1"/>
  <c r="N129" i="437"/>
  <c r="N39" i="438"/>
  <c r="Q39" i="438" s="1"/>
  <c r="P5" i="441"/>
  <c r="N144" i="443"/>
  <c r="Q144" i="443" s="1"/>
  <c r="AE126" i="447"/>
  <c r="P79" i="452"/>
  <c r="Q40" i="453"/>
  <c r="AE58" i="453"/>
  <c r="M8" i="454"/>
  <c r="AB79" i="455"/>
  <c r="AB132" i="455"/>
  <c r="Q23" i="456"/>
  <c r="O89" i="437"/>
  <c r="O21" i="438"/>
  <c r="Q77" i="438"/>
  <c r="AA23" i="443"/>
  <c r="AA130" i="443"/>
  <c r="AC2" i="447"/>
  <c r="Q6" i="445" s="1"/>
  <c r="AA73" i="449"/>
  <c r="M89" i="450"/>
  <c r="N89" i="450" s="1"/>
  <c r="AA79" i="452"/>
  <c r="AA109" i="452"/>
  <c r="P40" i="453"/>
  <c r="E8" i="439"/>
  <c r="N56" i="440"/>
  <c r="Q56" i="440" s="1"/>
  <c r="M157" i="437"/>
  <c r="N125" i="444"/>
  <c r="Q125" i="444" s="1"/>
  <c r="AB90" i="455"/>
  <c r="P24" i="438"/>
  <c r="Q145" i="440"/>
  <c r="AF39" i="438"/>
  <c r="AF125" i="438"/>
  <c r="M38" i="440"/>
  <c r="N38" i="440" s="1"/>
  <c r="AA63" i="440"/>
  <c r="AA144" i="443"/>
  <c r="O72" i="444"/>
  <c r="M106" i="444"/>
  <c r="AE125" i="444"/>
  <c r="P107" i="437"/>
  <c r="M72" i="441"/>
  <c r="AE124" i="441"/>
  <c r="AB23" i="443"/>
  <c r="P63" i="443"/>
  <c r="AA81" i="443"/>
  <c r="P75" i="444"/>
  <c r="P141" i="446"/>
  <c r="M38" i="449"/>
  <c r="AB38" i="449" s="1"/>
  <c r="AC22" i="449" s="1"/>
  <c r="AB73" i="449"/>
  <c r="P25" i="450"/>
  <c r="P130" i="452"/>
  <c r="M106" i="443"/>
  <c r="AB106" i="443" s="1"/>
  <c r="AC90" i="443" s="1"/>
  <c r="AA77" i="443"/>
  <c r="N7" i="437"/>
  <c r="Q7" i="437" s="1"/>
  <c r="N23" i="437"/>
  <c r="Q23" i="437" s="1"/>
  <c r="AB56" i="437"/>
  <c r="N63" i="437"/>
  <c r="Q63" i="437" s="1"/>
  <c r="K89" i="437"/>
  <c r="P125" i="437"/>
  <c r="H1" i="438"/>
  <c r="K21" i="438"/>
  <c r="O55" i="438"/>
  <c r="Q125" i="438"/>
  <c r="K38" i="440"/>
  <c r="N63" i="440"/>
  <c r="P63" i="440" s="1"/>
  <c r="N124" i="441"/>
  <c r="AA59" i="443"/>
  <c r="N81" i="443"/>
  <c r="P107" i="443"/>
  <c r="N130" i="443"/>
  <c r="Q130" i="443" s="1"/>
  <c r="AB147" i="443"/>
  <c r="AE7" i="444"/>
  <c r="K106" i="444"/>
  <c r="O21" i="446"/>
  <c r="M157" i="446"/>
  <c r="AB157" i="446" s="1"/>
  <c r="AC141" i="446" s="1"/>
  <c r="K21" i="447"/>
  <c r="K89" i="449"/>
  <c r="N131" i="449"/>
  <c r="Q131" i="449" s="1"/>
  <c r="AA134" i="449"/>
  <c r="AF109" i="450"/>
  <c r="Q109" i="452"/>
  <c r="AB128" i="455"/>
  <c r="AD2" i="456"/>
  <c r="R6" i="454" s="1"/>
  <c r="AB56" i="440"/>
  <c r="AA80" i="440"/>
  <c r="AF5" i="441"/>
  <c r="AA7" i="437"/>
  <c r="AB23" i="437"/>
  <c r="AA63" i="437"/>
  <c r="AB125" i="437"/>
  <c r="AA131" i="449"/>
  <c r="M38" i="441"/>
  <c r="AB129" i="437"/>
  <c r="Q74" i="438"/>
  <c r="AF124" i="441"/>
  <c r="F1" i="443"/>
  <c r="F2" i="443" s="1"/>
  <c r="P8" i="443"/>
  <c r="F1" i="447"/>
  <c r="F2" i="447" s="1"/>
  <c r="M140" i="447"/>
  <c r="AF140" i="447" s="1"/>
  <c r="AG124" i="447" s="1"/>
  <c r="M140" i="453"/>
  <c r="N140" i="453" s="1"/>
  <c r="Q23" i="455"/>
  <c r="P23" i="455"/>
  <c r="Q5" i="455"/>
  <c r="P5" i="455"/>
  <c r="Q147" i="455"/>
  <c r="P147" i="455"/>
  <c r="N38" i="456"/>
  <c r="AF38" i="456"/>
  <c r="AG22" i="456" s="1"/>
  <c r="AE38" i="456"/>
  <c r="Q124" i="456"/>
  <c r="P124" i="456"/>
  <c r="N21" i="456"/>
  <c r="AF21" i="456"/>
  <c r="AG5" i="456" s="1"/>
  <c r="AE21" i="456"/>
  <c r="Q75" i="455"/>
  <c r="P75" i="455"/>
  <c r="Q107" i="455"/>
  <c r="P107" i="455"/>
  <c r="Q143" i="455"/>
  <c r="P143" i="455"/>
  <c r="N123" i="456"/>
  <c r="AF123" i="456"/>
  <c r="AG107" i="456" s="1"/>
  <c r="AE123" i="456"/>
  <c r="N38" i="455"/>
  <c r="AB38" i="455"/>
  <c r="AC22" i="455" s="1"/>
  <c r="AA38" i="455"/>
  <c r="Q41" i="456"/>
  <c r="P41" i="456"/>
  <c r="Q80" i="455"/>
  <c r="P80" i="455"/>
  <c r="N106" i="455"/>
  <c r="AB106" i="455"/>
  <c r="AC90" i="455" s="1"/>
  <c r="AA106" i="455"/>
  <c r="P6" i="455"/>
  <c r="Q6" i="455"/>
  <c r="N89" i="456"/>
  <c r="AF89" i="456"/>
  <c r="AG73" i="456" s="1"/>
  <c r="AE89" i="456"/>
  <c r="P106" i="456"/>
  <c r="P63" i="455"/>
  <c r="Q63" i="455"/>
  <c r="Q151" i="455"/>
  <c r="P151" i="455"/>
  <c r="N72" i="456"/>
  <c r="AF72" i="456"/>
  <c r="AG56" i="456" s="1"/>
  <c r="AE72" i="456"/>
  <c r="AB55" i="455"/>
  <c r="AC39" i="455" s="1"/>
  <c r="N58" i="455"/>
  <c r="N62" i="455"/>
  <c r="P76" i="455"/>
  <c r="AB77" i="455"/>
  <c r="AB81" i="455"/>
  <c r="AA107" i="455"/>
  <c r="P125" i="455"/>
  <c r="AB126" i="455"/>
  <c r="P129" i="455"/>
  <c r="AB130" i="455"/>
  <c r="P133" i="455"/>
  <c r="AB134" i="455"/>
  <c r="N141" i="455"/>
  <c r="H1" i="456"/>
  <c r="P6" i="456"/>
  <c r="AF7" i="456"/>
  <c r="AE22" i="456"/>
  <c r="N25" i="456"/>
  <c r="N39" i="456"/>
  <c r="AF60" i="456"/>
  <c r="AE73" i="456"/>
  <c r="N76" i="456"/>
  <c r="AF109" i="456"/>
  <c r="AE124" i="456"/>
  <c r="AA6" i="455"/>
  <c r="M21" i="455"/>
  <c r="P22" i="455"/>
  <c r="AA63" i="455"/>
  <c r="N79" i="455"/>
  <c r="P92" i="455"/>
  <c r="AB107" i="455"/>
  <c r="M123" i="455"/>
  <c r="N128" i="455"/>
  <c r="N132" i="455"/>
  <c r="P142" i="455"/>
  <c r="P146" i="455"/>
  <c r="P150" i="455"/>
  <c r="AB151" i="455"/>
  <c r="P5" i="456"/>
  <c r="AF22" i="456"/>
  <c r="P40" i="456"/>
  <c r="AF73" i="456"/>
  <c r="P107" i="456"/>
  <c r="AF124" i="456"/>
  <c r="M140" i="456"/>
  <c r="E8" i="454"/>
  <c r="AA80" i="455"/>
  <c r="N91" i="455"/>
  <c r="M140" i="455"/>
  <c r="N145" i="455"/>
  <c r="N149" i="455"/>
  <c r="AE59" i="456"/>
  <c r="AE108" i="456"/>
  <c r="H1" i="455"/>
  <c r="AA92" i="455"/>
  <c r="M157" i="455"/>
  <c r="M55" i="456"/>
  <c r="P58" i="456"/>
  <c r="N56" i="455"/>
  <c r="AA58" i="455"/>
  <c r="AA62" i="455"/>
  <c r="N74" i="455"/>
  <c r="N78" i="455"/>
  <c r="AA124" i="455"/>
  <c r="N127" i="455"/>
  <c r="N131" i="455"/>
  <c r="N135" i="455"/>
  <c r="AE5" i="456"/>
  <c r="AE25" i="456"/>
  <c r="N57" i="456"/>
  <c r="AE76" i="456"/>
  <c r="AE107" i="456"/>
  <c r="M89" i="455"/>
  <c r="N144" i="455"/>
  <c r="N148" i="455"/>
  <c r="N152" i="455"/>
  <c r="AF5" i="456"/>
  <c r="N42" i="456"/>
  <c r="N56" i="456"/>
  <c r="AF107" i="456"/>
  <c r="AE106" i="456"/>
  <c r="AA8" i="455"/>
  <c r="N55" i="455"/>
  <c r="AA57" i="455"/>
  <c r="AA61" i="455"/>
  <c r="M72" i="455"/>
  <c r="P73" i="455"/>
  <c r="N77" i="455"/>
  <c r="N81" i="455"/>
  <c r="AA109" i="455"/>
  <c r="N126" i="455"/>
  <c r="N130" i="455"/>
  <c r="N134" i="455"/>
  <c r="N7" i="456"/>
  <c r="N22" i="456"/>
  <c r="AE24" i="456"/>
  <c r="N60" i="456"/>
  <c r="N73" i="456"/>
  <c r="AE75" i="456"/>
  <c r="N109" i="456"/>
  <c r="AE126" i="456"/>
  <c r="P7" i="455"/>
  <c r="P39" i="455"/>
  <c r="P60" i="455"/>
  <c r="AA74" i="455"/>
  <c r="AA78" i="455"/>
  <c r="P108" i="455"/>
  <c r="AA127" i="455"/>
  <c r="AA131" i="455"/>
  <c r="AA135" i="455"/>
  <c r="P23" i="456"/>
  <c r="AE57" i="456"/>
  <c r="P74" i="456"/>
  <c r="P125" i="456"/>
  <c r="AA56" i="455"/>
  <c r="AA144" i="455"/>
  <c r="AA148" i="455"/>
  <c r="AA152" i="455"/>
  <c r="Q127" i="452"/>
  <c r="P127" i="452"/>
  <c r="Q149" i="452"/>
  <c r="P149" i="452"/>
  <c r="Q74" i="453"/>
  <c r="P74" i="453"/>
  <c r="P106" i="452"/>
  <c r="Q108" i="452"/>
  <c r="P108" i="452"/>
  <c r="I3" i="451"/>
  <c r="F2" i="452"/>
  <c r="AF72" i="453"/>
  <c r="AG56" i="453" s="1"/>
  <c r="AE72" i="453"/>
  <c r="Q145" i="452"/>
  <c r="P145" i="452"/>
  <c r="Q25" i="453"/>
  <c r="P25" i="453"/>
  <c r="Q41" i="453"/>
  <c r="P41" i="453"/>
  <c r="AF89" i="453"/>
  <c r="AG73" i="453" s="1"/>
  <c r="AE89" i="453"/>
  <c r="N89" i="453"/>
  <c r="Q109" i="453"/>
  <c r="P109" i="453"/>
  <c r="Q135" i="452"/>
  <c r="P135" i="452"/>
  <c r="Q131" i="452"/>
  <c r="P131" i="452"/>
  <c r="Q76" i="453"/>
  <c r="P76" i="453"/>
  <c r="Q107" i="452"/>
  <c r="AB141" i="452"/>
  <c r="AA145" i="452"/>
  <c r="AA149" i="452"/>
  <c r="AE41" i="453"/>
  <c r="N38" i="452"/>
  <c r="N55" i="452"/>
  <c r="P61" i="452"/>
  <c r="P75" i="452"/>
  <c r="P134" i="452"/>
  <c r="AB135" i="452"/>
  <c r="AB145" i="452"/>
  <c r="AB149" i="452"/>
  <c r="M21" i="453"/>
  <c r="P73" i="453"/>
  <c r="N77" i="453"/>
  <c r="O89" i="453"/>
  <c r="M123" i="453"/>
  <c r="N126" i="453"/>
  <c r="P5" i="452"/>
  <c r="P39" i="452"/>
  <c r="P56" i="452"/>
  <c r="N74" i="452"/>
  <c r="N78" i="452"/>
  <c r="N91" i="452"/>
  <c r="N125" i="452"/>
  <c r="N129" i="452"/>
  <c r="N133" i="452"/>
  <c r="N143" i="452"/>
  <c r="N147" i="452"/>
  <c r="N151" i="452"/>
  <c r="AE25" i="453"/>
  <c r="P39" i="453"/>
  <c r="P59" i="453"/>
  <c r="AE74" i="453"/>
  <c r="M21" i="452"/>
  <c r="M72" i="452"/>
  <c r="M89" i="452"/>
  <c r="N7" i="453"/>
  <c r="P24" i="453"/>
  <c r="AF25" i="453"/>
  <c r="AE40" i="453"/>
  <c r="M55" i="453"/>
  <c r="N58" i="453"/>
  <c r="AF74" i="453"/>
  <c r="N90" i="453"/>
  <c r="M106" i="453"/>
  <c r="P23" i="452"/>
  <c r="AA106" i="452"/>
  <c r="N23" i="453"/>
  <c r="AE73" i="453"/>
  <c r="N125" i="453"/>
  <c r="H1" i="452"/>
  <c r="AA5" i="452"/>
  <c r="P22" i="452"/>
  <c r="AA39" i="452"/>
  <c r="AA56" i="452"/>
  <c r="P73" i="452"/>
  <c r="P90" i="452"/>
  <c r="P124" i="452"/>
  <c r="AA60" i="452"/>
  <c r="AA74" i="452"/>
  <c r="AA78" i="452"/>
  <c r="AA91" i="452"/>
  <c r="AA125" i="452"/>
  <c r="AA129" i="452"/>
  <c r="AA133" i="452"/>
  <c r="M140" i="452"/>
  <c r="N141" i="452"/>
  <c r="AA143" i="452"/>
  <c r="AA147" i="452"/>
  <c r="AA151" i="452"/>
  <c r="N6" i="453"/>
  <c r="N57" i="453"/>
  <c r="N108" i="453"/>
  <c r="AA38" i="452"/>
  <c r="AA55" i="452"/>
  <c r="P59" i="452"/>
  <c r="P77" i="452"/>
  <c r="P109" i="452"/>
  <c r="P128" i="452"/>
  <c r="P132" i="452"/>
  <c r="P142" i="452"/>
  <c r="P22" i="453"/>
  <c r="P42" i="453"/>
  <c r="P124" i="453"/>
  <c r="M38" i="453"/>
  <c r="M157" i="452"/>
  <c r="P56" i="453"/>
  <c r="P107" i="453"/>
  <c r="P76" i="452"/>
  <c r="AE6" i="453"/>
  <c r="AE57" i="453"/>
  <c r="AE108" i="453"/>
  <c r="Q22" i="449"/>
  <c r="P22" i="449"/>
  <c r="Q59" i="450"/>
  <c r="P59" i="450"/>
  <c r="Q142" i="449"/>
  <c r="P142" i="449"/>
  <c r="Q124" i="450"/>
  <c r="P124" i="450"/>
  <c r="P77" i="450"/>
  <c r="Q77" i="450"/>
  <c r="P8" i="449"/>
  <c r="Q8" i="449"/>
  <c r="P61" i="449"/>
  <c r="Q61" i="449"/>
  <c r="Q92" i="449"/>
  <c r="P92" i="449"/>
  <c r="Q126" i="449"/>
  <c r="P126" i="449"/>
  <c r="N38" i="450"/>
  <c r="AF38" i="450"/>
  <c r="AG22" i="450" s="1"/>
  <c r="AE38" i="450"/>
  <c r="N106" i="450"/>
  <c r="AF106" i="450"/>
  <c r="AG90" i="450" s="1"/>
  <c r="AE106" i="450"/>
  <c r="Q107" i="450"/>
  <c r="P107" i="450"/>
  <c r="Q124" i="449"/>
  <c r="P124" i="449"/>
  <c r="Q130" i="449"/>
  <c r="P130" i="449"/>
  <c r="Q134" i="449"/>
  <c r="P134" i="449"/>
  <c r="Q40" i="450"/>
  <c r="P40" i="450"/>
  <c r="Q5" i="450"/>
  <c r="P5" i="450"/>
  <c r="P57" i="449"/>
  <c r="Q57" i="449"/>
  <c r="AB157" i="449"/>
  <c r="AC141" i="449" s="1"/>
  <c r="AA157" i="449"/>
  <c r="N157" i="449"/>
  <c r="AB89" i="449"/>
  <c r="AC73" i="449" s="1"/>
  <c r="AA89" i="449"/>
  <c r="N89" i="449"/>
  <c r="Q108" i="450"/>
  <c r="P108" i="450"/>
  <c r="Q150" i="449"/>
  <c r="P150" i="449"/>
  <c r="I3" i="448"/>
  <c r="Q79" i="449"/>
  <c r="P79" i="449"/>
  <c r="Q75" i="449"/>
  <c r="P75" i="449"/>
  <c r="Q107" i="449"/>
  <c r="P107" i="449"/>
  <c r="Q146" i="449"/>
  <c r="P146" i="449"/>
  <c r="E8" i="448"/>
  <c r="N7" i="449"/>
  <c r="N39" i="449"/>
  <c r="M55" i="449"/>
  <c r="P56" i="449"/>
  <c r="P125" i="449"/>
  <c r="AB126" i="449"/>
  <c r="P129" i="449"/>
  <c r="AB130" i="449"/>
  <c r="P133" i="449"/>
  <c r="AB134" i="449"/>
  <c r="N141" i="449"/>
  <c r="AA143" i="449"/>
  <c r="AA147" i="449"/>
  <c r="AA151" i="449"/>
  <c r="H1" i="450"/>
  <c r="AA8" i="449"/>
  <c r="AA57" i="449"/>
  <c r="AA61" i="449"/>
  <c r="M72" i="449"/>
  <c r="M123" i="449"/>
  <c r="AE77" i="450"/>
  <c r="M140" i="450"/>
  <c r="N6" i="449"/>
  <c r="N38" i="449"/>
  <c r="N59" i="449"/>
  <c r="N63" i="449"/>
  <c r="P77" i="449"/>
  <c r="N90" i="449"/>
  <c r="AA92" i="449"/>
  <c r="N109" i="449"/>
  <c r="P128" i="449"/>
  <c r="P132" i="449"/>
  <c r="AA142" i="449"/>
  <c r="N24" i="450"/>
  <c r="AE40" i="450"/>
  <c r="M55" i="450"/>
  <c r="P58" i="450"/>
  <c r="AF59" i="450"/>
  <c r="N75" i="450"/>
  <c r="AF90" i="450"/>
  <c r="AF108" i="450"/>
  <c r="N126" i="450"/>
  <c r="AA7" i="449"/>
  <c r="P91" i="449"/>
  <c r="AB92" i="449"/>
  <c r="AA124" i="449"/>
  <c r="N135" i="449"/>
  <c r="AB142" i="449"/>
  <c r="AB146" i="449"/>
  <c r="P149" i="449"/>
  <c r="AB150" i="449"/>
  <c r="AE5" i="450"/>
  <c r="AF40" i="450"/>
  <c r="AE107" i="450"/>
  <c r="AA39" i="449"/>
  <c r="AA77" i="449"/>
  <c r="AB124" i="449"/>
  <c r="N152" i="449"/>
  <c r="AF5" i="450"/>
  <c r="M21" i="450"/>
  <c r="AE58" i="450"/>
  <c r="M72" i="450"/>
  <c r="AF107" i="450"/>
  <c r="M123" i="450"/>
  <c r="P5" i="449"/>
  <c r="P23" i="449"/>
  <c r="N58" i="449"/>
  <c r="N62" i="449"/>
  <c r="P76" i="449"/>
  <c r="AA91" i="449"/>
  <c r="N108" i="449"/>
  <c r="P127" i="449"/>
  <c r="N23" i="450"/>
  <c r="N74" i="450"/>
  <c r="AA6" i="449"/>
  <c r="M21" i="449"/>
  <c r="AA38" i="449"/>
  <c r="AA59" i="449"/>
  <c r="AA63" i="449"/>
  <c r="AA109" i="449"/>
  <c r="N7" i="450"/>
  <c r="N22" i="450"/>
  <c r="AE24" i="450"/>
  <c r="N60" i="450"/>
  <c r="N73" i="450"/>
  <c r="AE75" i="450"/>
  <c r="N109" i="450"/>
  <c r="AE126" i="450"/>
  <c r="H1" i="449"/>
  <c r="AB90" i="449"/>
  <c r="M106" i="449"/>
  <c r="AA144" i="449"/>
  <c r="AA148" i="449"/>
  <c r="AA152" i="449"/>
  <c r="AE42" i="450"/>
  <c r="N90" i="450"/>
  <c r="AA58" i="449"/>
  <c r="AA62" i="449"/>
  <c r="P143" i="449"/>
  <c r="P147" i="449"/>
  <c r="P151" i="449"/>
  <c r="P41" i="450"/>
  <c r="AE56" i="450"/>
  <c r="AE74" i="450"/>
  <c r="Q22" i="446"/>
  <c r="P22" i="446"/>
  <c r="Q61" i="446"/>
  <c r="P61" i="446"/>
  <c r="Q143" i="446"/>
  <c r="P143" i="446"/>
  <c r="P146" i="446"/>
  <c r="Q146" i="446"/>
  <c r="Q151" i="446"/>
  <c r="P151" i="446"/>
  <c r="Q89" i="447"/>
  <c r="R73" i="447" s="1"/>
  <c r="P89" i="447"/>
  <c r="P92" i="446"/>
  <c r="Q92" i="446"/>
  <c r="N38" i="447"/>
  <c r="AE38" i="447"/>
  <c r="AF38" i="447"/>
  <c r="AG22" i="447" s="1"/>
  <c r="Q41" i="447"/>
  <c r="P41" i="447"/>
  <c r="Q57" i="446"/>
  <c r="P57" i="446"/>
  <c r="F2" i="446"/>
  <c r="P5" i="447"/>
  <c r="Q5" i="447"/>
  <c r="N21" i="446"/>
  <c r="AB21" i="446"/>
  <c r="AC5" i="446" s="1"/>
  <c r="AA21" i="446"/>
  <c r="Q79" i="446"/>
  <c r="P79" i="446"/>
  <c r="P77" i="447"/>
  <c r="Q77" i="447"/>
  <c r="P62" i="446"/>
  <c r="Q62" i="446"/>
  <c r="P142" i="446"/>
  <c r="Q142" i="446"/>
  <c r="Q147" i="446"/>
  <c r="P147" i="446"/>
  <c r="Q150" i="446"/>
  <c r="P150" i="446"/>
  <c r="P40" i="447"/>
  <c r="Q40" i="447"/>
  <c r="Q6" i="447"/>
  <c r="P6" i="447"/>
  <c r="N106" i="447"/>
  <c r="AF106" i="447"/>
  <c r="AG90" i="447" s="1"/>
  <c r="AE106" i="447"/>
  <c r="N106" i="446"/>
  <c r="AB106" i="446"/>
  <c r="AC90" i="446" s="1"/>
  <c r="AA106" i="446"/>
  <c r="Q59" i="447"/>
  <c r="P59" i="447"/>
  <c r="Q107" i="447"/>
  <c r="P107" i="447"/>
  <c r="Q75" i="446"/>
  <c r="P75" i="446"/>
  <c r="P58" i="446"/>
  <c r="Q58" i="446"/>
  <c r="AA157" i="446"/>
  <c r="AB149" i="446"/>
  <c r="H1" i="446"/>
  <c r="AA5" i="446"/>
  <c r="N8" i="446"/>
  <c r="AB23" i="446"/>
  <c r="AB76" i="446"/>
  <c r="AB80" i="446"/>
  <c r="AA143" i="446"/>
  <c r="AA147" i="446"/>
  <c r="AA151" i="446"/>
  <c r="H1" i="447"/>
  <c r="AE41" i="447"/>
  <c r="AB147" i="446"/>
  <c r="AB22" i="446"/>
  <c r="N73" i="446"/>
  <c r="N91" i="446"/>
  <c r="N145" i="446"/>
  <c r="N149" i="446"/>
  <c r="N7" i="446"/>
  <c r="N39" i="446"/>
  <c r="M55" i="446"/>
  <c r="P56" i="446"/>
  <c r="N60" i="446"/>
  <c r="P74" i="446"/>
  <c r="AB75" i="446"/>
  <c r="P78" i="446"/>
  <c r="AB79" i="446"/>
  <c r="N90" i="446"/>
  <c r="AA92" i="446"/>
  <c r="N109" i="446"/>
  <c r="P128" i="446"/>
  <c r="P132" i="446"/>
  <c r="AF6" i="447"/>
  <c r="N24" i="447"/>
  <c r="M55" i="447"/>
  <c r="P58" i="447"/>
  <c r="AF59" i="447"/>
  <c r="N75" i="447"/>
  <c r="AF90" i="447"/>
  <c r="N126" i="447"/>
  <c r="M72" i="446"/>
  <c r="N135" i="446"/>
  <c r="AE5" i="447"/>
  <c r="AF40" i="447"/>
  <c r="AE89" i="447"/>
  <c r="AE107" i="447"/>
  <c r="AB143" i="446"/>
  <c r="AB151" i="446"/>
  <c r="M38" i="446"/>
  <c r="M89" i="446"/>
  <c r="N144" i="446"/>
  <c r="N148" i="446"/>
  <c r="N152" i="446"/>
  <c r="AF5" i="447"/>
  <c r="M21" i="447"/>
  <c r="N42" i="447"/>
  <c r="N56" i="447"/>
  <c r="AE58" i="447"/>
  <c r="M72" i="447"/>
  <c r="AF107" i="447"/>
  <c r="M123" i="447"/>
  <c r="N59" i="446"/>
  <c r="N63" i="446"/>
  <c r="AA91" i="446"/>
  <c r="N108" i="446"/>
  <c r="AA123" i="446"/>
  <c r="AA145" i="446"/>
  <c r="AA39" i="446"/>
  <c r="AB73" i="446"/>
  <c r="AA90" i="446"/>
  <c r="P5" i="446"/>
  <c r="P23" i="446"/>
  <c r="P76" i="446"/>
  <c r="P80" i="446"/>
  <c r="AB90" i="446"/>
  <c r="P107" i="446"/>
  <c r="P126" i="446"/>
  <c r="P130" i="446"/>
  <c r="P134" i="446"/>
  <c r="AA144" i="446"/>
  <c r="AA148" i="446"/>
  <c r="AA152" i="446"/>
  <c r="P7" i="447"/>
  <c r="P22" i="447"/>
  <c r="AE42" i="447"/>
  <c r="P60" i="447"/>
  <c r="P73" i="447"/>
  <c r="N90" i="447"/>
  <c r="P109" i="447"/>
  <c r="P124" i="447"/>
  <c r="AA6" i="446"/>
  <c r="AA59" i="446"/>
  <c r="AA63" i="446"/>
  <c r="AA108" i="446"/>
  <c r="AE56" i="447"/>
  <c r="P6" i="444"/>
  <c r="Q6" i="444"/>
  <c r="Q41" i="444"/>
  <c r="P41" i="444"/>
  <c r="Q76" i="443"/>
  <c r="P76" i="443"/>
  <c r="Q80" i="443"/>
  <c r="P80" i="443"/>
  <c r="P141" i="443"/>
  <c r="Q141" i="443"/>
  <c r="Q108" i="443"/>
  <c r="P108" i="443"/>
  <c r="Q131" i="443"/>
  <c r="P131" i="443"/>
  <c r="Q145" i="443"/>
  <c r="P145" i="443"/>
  <c r="Q149" i="443"/>
  <c r="P149" i="443"/>
  <c r="P57" i="444"/>
  <c r="Q57" i="444"/>
  <c r="Q135" i="443"/>
  <c r="P135" i="443"/>
  <c r="Q58" i="443"/>
  <c r="P58" i="443"/>
  <c r="Q62" i="443"/>
  <c r="P62" i="443"/>
  <c r="Q7" i="443"/>
  <c r="P7" i="443"/>
  <c r="Q39" i="443"/>
  <c r="P39" i="443"/>
  <c r="AF38" i="444"/>
  <c r="AG22" i="444" s="1"/>
  <c r="AE38" i="444"/>
  <c r="N38" i="444"/>
  <c r="AF140" i="444"/>
  <c r="AG124" i="444" s="1"/>
  <c r="AE140" i="444"/>
  <c r="N140" i="444"/>
  <c r="N72" i="444"/>
  <c r="AF72" i="444"/>
  <c r="AG56" i="444" s="1"/>
  <c r="Q127" i="443"/>
  <c r="P127" i="443"/>
  <c r="AE123" i="444"/>
  <c r="N123" i="444"/>
  <c r="AF123" i="444"/>
  <c r="AG107" i="444" s="1"/>
  <c r="N106" i="443"/>
  <c r="N157" i="443"/>
  <c r="AE6" i="444"/>
  <c r="N25" i="444"/>
  <c r="AE57" i="444"/>
  <c r="N74" i="444"/>
  <c r="AE89" i="444"/>
  <c r="AE124" i="444"/>
  <c r="N127" i="444"/>
  <c r="P6" i="443"/>
  <c r="AB7" i="443"/>
  <c r="N38" i="443"/>
  <c r="P57" i="443"/>
  <c r="AB58" i="443"/>
  <c r="P61" i="443"/>
  <c r="AB62" i="443"/>
  <c r="P75" i="443"/>
  <c r="AB76" i="443"/>
  <c r="P79" i="443"/>
  <c r="AB80" i="443"/>
  <c r="P92" i="443"/>
  <c r="AB108" i="443"/>
  <c r="P126" i="443"/>
  <c r="AB127" i="443"/>
  <c r="AB131" i="443"/>
  <c r="P134" i="443"/>
  <c r="AB135" i="443"/>
  <c r="P144" i="443"/>
  <c r="AB145" i="443"/>
  <c r="P148" i="443"/>
  <c r="AB149" i="443"/>
  <c r="P152" i="443"/>
  <c r="M21" i="444"/>
  <c r="N24" i="444"/>
  <c r="P40" i="444"/>
  <c r="AF41" i="444"/>
  <c r="AF56" i="444"/>
  <c r="P73" i="444"/>
  <c r="N77" i="444"/>
  <c r="N106" i="444"/>
  <c r="N126" i="444"/>
  <c r="N143" i="443"/>
  <c r="N147" i="443"/>
  <c r="AE25" i="444"/>
  <c r="AE74" i="444"/>
  <c r="AE127" i="444"/>
  <c r="N39" i="444"/>
  <c r="N59" i="444"/>
  <c r="M21" i="443"/>
  <c r="M72" i="443"/>
  <c r="M89" i="443"/>
  <c r="M123" i="443"/>
  <c r="N7" i="444"/>
  <c r="O21" i="444"/>
  <c r="M55" i="444"/>
  <c r="N58" i="444"/>
  <c r="N90" i="444"/>
  <c r="N108" i="444"/>
  <c r="N5" i="443"/>
  <c r="E8" i="442"/>
  <c r="P23" i="443"/>
  <c r="P60" i="443"/>
  <c r="P74" i="443"/>
  <c r="P78" i="443"/>
  <c r="P91" i="443"/>
  <c r="AA106" i="443"/>
  <c r="P125" i="443"/>
  <c r="P129" i="443"/>
  <c r="P133" i="443"/>
  <c r="P151" i="443"/>
  <c r="AA157" i="443"/>
  <c r="N23" i="444"/>
  <c r="AE59" i="444"/>
  <c r="AE73" i="444"/>
  <c r="P91" i="444"/>
  <c r="N56" i="443"/>
  <c r="H1" i="443"/>
  <c r="AA5" i="443"/>
  <c r="P22" i="443"/>
  <c r="AA39" i="443"/>
  <c r="AA56" i="443"/>
  <c r="P73" i="443"/>
  <c r="P90" i="443"/>
  <c r="P124" i="443"/>
  <c r="AE24" i="444"/>
  <c r="AE39" i="444"/>
  <c r="AE77" i="444"/>
  <c r="AE126" i="444"/>
  <c r="AB39" i="443"/>
  <c r="M140" i="443"/>
  <c r="P125" i="444"/>
  <c r="M55" i="443"/>
  <c r="AE58" i="444"/>
  <c r="AE108" i="444"/>
  <c r="P124" i="444"/>
  <c r="P141" i="440"/>
  <c r="Q141" i="440"/>
  <c r="P6" i="441"/>
  <c r="Q6" i="441"/>
  <c r="N123" i="440"/>
  <c r="AB123" i="440"/>
  <c r="AC107" i="440" s="1"/>
  <c r="AA123" i="440"/>
  <c r="AB106" i="440"/>
  <c r="AC90" i="440" s="1"/>
  <c r="AA106" i="440"/>
  <c r="N106" i="440"/>
  <c r="Q125" i="441"/>
  <c r="P125" i="441"/>
  <c r="P57" i="441"/>
  <c r="Q57" i="441"/>
  <c r="AE140" i="441"/>
  <c r="Q8" i="440"/>
  <c r="P8" i="440"/>
  <c r="N72" i="441"/>
  <c r="AF72" i="441"/>
  <c r="AG56" i="441" s="1"/>
  <c r="AE72" i="441"/>
  <c r="Q107" i="441"/>
  <c r="P107" i="441"/>
  <c r="AF38" i="441"/>
  <c r="AG22" i="441" s="1"/>
  <c r="AE38" i="441"/>
  <c r="N38" i="441"/>
  <c r="Q41" i="441"/>
  <c r="P41" i="441"/>
  <c r="I3" i="439"/>
  <c r="F2" i="440"/>
  <c r="Q21" i="441"/>
  <c r="R5" i="441" s="1"/>
  <c r="P109" i="440"/>
  <c r="P127" i="440"/>
  <c r="P131" i="440"/>
  <c r="P135" i="440"/>
  <c r="P145" i="440"/>
  <c r="P149" i="440"/>
  <c r="N157" i="440"/>
  <c r="AE6" i="441"/>
  <c r="N25" i="441"/>
  <c r="N74" i="441"/>
  <c r="N127" i="441"/>
  <c r="AB38" i="440"/>
  <c r="AC22" i="440" s="1"/>
  <c r="AA90" i="440"/>
  <c r="AA141" i="440"/>
  <c r="AF6" i="441"/>
  <c r="AF22" i="441"/>
  <c r="N40" i="441"/>
  <c r="AF57" i="441"/>
  <c r="P60" i="441"/>
  <c r="N73" i="441"/>
  <c r="M89" i="441"/>
  <c r="AB141" i="440"/>
  <c r="AE21" i="441"/>
  <c r="N39" i="441"/>
  <c r="AE41" i="441"/>
  <c r="AE56" i="441"/>
  <c r="N59" i="441"/>
  <c r="M106" i="441"/>
  <c r="P58" i="440"/>
  <c r="P62" i="440"/>
  <c r="P75" i="440"/>
  <c r="P79" i="440"/>
  <c r="P108" i="440"/>
  <c r="P126" i="440"/>
  <c r="P130" i="440"/>
  <c r="P134" i="440"/>
  <c r="P148" i="440"/>
  <c r="P152" i="440"/>
  <c r="AF21" i="441"/>
  <c r="AG5" i="441" s="1"/>
  <c r="M123" i="441"/>
  <c r="N57" i="440"/>
  <c r="N61" i="440"/>
  <c r="N74" i="440"/>
  <c r="N78" i="440"/>
  <c r="N92" i="440"/>
  <c r="P107" i="440"/>
  <c r="N125" i="440"/>
  <c r="N129" i="440"/>
  <c r="N133" i="440"/>
  <c r="N143" i="440"/>
  <c r="N147" i="440"/>
  <c r="N151" i="440"/>
  <c r="AE25" i="441"/>
  <c r="AE74" i="441"/>
  <c r="N91" i="441"/>
  <c r="AE127" i="441"/>
  <c r="N5" i="440"/>
  <c r="M55" i="440"/>
  <c r="M72" i="440"/>
  <c r="N7" i="441"/>
  <c r="P24" i="441"/>
  <c r="AE40" i="441"/>
  <c r="M55" i="441"/>
  <c r="N58" i="441"/>
  <c r="P77" i="441"/>
  <c r="N90" i="441"/>
  <c r="N108" i="441"/>
  <c r="P126" i="441"/>
  <c r="P6" i="440"/>
  <c r="AA157" i="440"/>
  <c r="N23" i="441"/>
  <c r="AE59" i="441"/>
  <c r="AE73" i="441"/>
  <c r="P39" i="440"/>
  <c r="P56" i="440"/>
  <c r="P73" i="440"/>
  <c r="P124" i="440"/>
  <c r="AE39" i="441"/>
  <c r="AA6" i="440"/>
  <c r="M21" i="440"/>
  <c r="M89" i="440"/>
  <c r="AA125" i="440"/>
  <c r="AA129" i="440"/>
  <c r="M140" i="440"/>
  <c r="AA143" i="440"/>
  <c r="AA147" i="440"/>
  <c r="AA151" i="440"/>
  <c r="P76" i="441"/>
  <c r="AE91" i="441"/>
  <c r="P23" i="440"/>
  <c r="P60" i="440"/>
  <c r="P64" i="440"/>
  <c r="P77" i="440"/>
  <c r="P91" i="440"/>
  <c r="P128" i="440"/>
  <c r="P132" i="440"/>
  <c r="P150" i="440"/>
  <c r="P22" i="441"/>
  <c r="AE108" i="441"/>
  <c r="Q144" i="437"/>
  <c r="P144" i="437"/>
  <c r="Q152" i="437"/>
  <c r="P152" i="437"/>
  <c r="Q7" i="438"/>
  <c r="P7" i="438"/>
  <c r="Q91" i="438"/>
  <c r="P91" i="438"/>
  <c r="Q22" i="437"/>
  <c r="P22" i="437"/>
  <c r="P62" i="437"/>
  <c r="Q62" i="437"/>
  <c r="Q142" i="437"/>
  <c r="P142" i="437"/>
  <c r="Q147" i="437"/>
  <c r="P147" i="437"/>
  <c r="Q150" i="437"/>
  <c r="P150" i="437"/>
  <c r="Q91" i="437"/>
  <c r="P91" i="437"/>
  <c r="Q41" i="438"/>
  <c r="P41" i="438"/>
  <c r="N89" i="438"/>
  <c r="AF89" i="438"/>
  <c r="AG73" i="438" s="1"/>
  <c r="AE89" i="438"/>
  <c r="Q107" i="438"/>
  <c r="P107" i="438"/>
  <c r="Q60" i="438"/>
  <c r="P60" i="438"/>
  <c r="Q148" i="437"/>
  <c r="P148" i="437"/>
  <c r="AA157" i="437"/>
  <c r="N157" i="437"/>
  <c r="AB157" i="437"/>
  <c r="AC141" i="437" s="1"/>
  <c r="P109" i="437"/>
  <c r="Q109" i="437"/>
  <c r="Q143" i="437"/>
  <c r="P143" i="437"/>
  <c r="Q146" i="437"/>
  <c r="P146" i="437"/>
  <c r="Q151" i="437"/>
  <c r="P151" i="437"/>
  <c r="Q124" i="438"/>
  <c r="P124" i="438"/>
  <c r="I3" i="436"/>
  <c r="Q106" i="438"/>
  <c r="R90" i="438" s="1"/>
  <c r="P106" i="438"/>
  <c r="Q108" i="438"/>
  <c r="P108" i="438"/>
  <c r="Q42" i="438"/>
  <c r="P42" i="438"/>
  <c r="N72" i="438"/>
  <c r="AF72" i="438"/>
  <c r="AG56" i="438" s="1"/>
  <c r="AE72" i="438"/>
  <c r="N21" i="437"/>
  <c r="AB21" i="437"/>
  <c r="AC5" i="437" s="1"/>
  <c r="AA21" i="437"/>
  <c r="AB89" i="437"/>
  <c r="AC73" i="437" s="1"/>
  <c r="AA89" i="437"/>
  <c r="N89" i="437"/>
  <c r="P90" i="437"/>
  <c r="Q90" i="437"/>
  <c r="Q22" i="438"/>
  <c r="P22" i="438"/>
  <c r="AA5" i="437"/>
  <c r="Q58" i="437"/>
  <c r="P74" i="437"/>
  <c r="AB75" i="437"/>
  <c r="P78" i="437"/>
  <c r="AB79" i="437"/>
  <c r="AA91" i="437"/>
  <c r="P126" i="437"/>
  <c r="AB127" i="437"/>
  <c r="P130" i="437"/>
  <c r="AB131" i="437"/>
  <c r="P134" i="437"/>
  <c r="AB135" i="437"/>
  <c r="AA144" i="437"/>
  <c r="AA148" i="437"/>
  <c r="AA152" i="437"/>
  <c r="AB5" i="437"/>
  <c r="AA22" i="437"/>
  <c r="N56" i="437"/>
  <c r="AA58" i="437"/>
  <c r="AA62" i="437"/>
  <c r="M72" i="437"/>
  <c r="N77" i="437"/>
  <c r="N81" i="437"/>
  <c r="AB91" i="437"/>
  <c r="N133" i="437"/>
  <c r="AB144" i="437"/>
  <c r="AB148" i="437"/>
  <c r="AB152" i="437"/>
  <c r="N6" i="438"/>
  <c r="M38" i="438"/>
  <c r="AF42" i="438"/>
  <c r="AE56" i="438"/>
  <c r="N59" i="438"/>
  <c r="M140" i="438"/>
  <c r="P8" i="437"/>
  <c r="AB22" i="437"/>
  <c r="AB62" i="437"/>
  <c r="AA90" i="437"/>
  <c r="AB109" i="437"/>
  <c r="N124" i="437"/>
  <c r="N5" i="438"/>
  <c r="AE7" i="438"/>
  <c r="N40" i="438"/>
  <c r="AF56" i="438"/>
  <c r="AE60" i="438"/>
  <c r="P77" i="438"/>
  <c r="P90" i="438"/>
  <c r="AE108" i="438"/>
  <c r="M106" i="437"/>
  <c r="AA143" i="437"/>
  <c r="AA147" i="437"/>
  <c r="AA151" i="437"/>
  <c r="AF7" i="438"/>
  <c r="AE22" i="438"/>
  <c r="AF60" i="438"/>
  <c r="AE73" i="438"/>
  <c r="AF108" i="438"/>
  <c r="AE124" i="438"/>
  <c r="N127" i="438"/>
  <c r="N55" i="437"/>
  <c r="N76" i="437"/>
  <c r="N80" i="437"/>
  <c r="N128" i="437"/>
  <c r="N132" i="437"/>
  <c r="AB143" i="437"/>
  <c r="AB147" i="437"/>
  <c r="AB151" i="437"/>
  <c r="AF22" i="438"/>
  <c r="AF73" i="438"/>
  <c r="AF124" i="438"/>
  <c r="M38" i="437"/>
  <c r="P39" i="437"/>
  <c r="P60" i="437"/>
  <c r="P64" i="437"/>
  <c r="AB73" i="437"/>
  <c r="N92" i="437"/>
  <c r="N123" i="437"/>
  <c r="M140" i="437"/>
  <c r="P141" i="437"/>
  <c r="N145" i="437"/>
  <c r="N149" i="437"/>
  <c r="AE6" i="438"/>
  <c r="P25" i="438"/>
  <c r="P39" i="438"/>
  <c r="AE59" i="438"/>
  <c r="P76" i="438"/>
  <c r="AF107" i="438"/>
  <c r="AE40" i="438"/>
  <c r="M55" i="438"/>
  <c r="P58" i="438"/>
  <c r="AE106" i="438"/>
  <c r="N127" i="437"/>
  <c r="N131" i="437"/>
  <c r="N135" i="437"/>
  <c r="AF106" i="438"/>
  <c r="AG90" i="438" s="1"/>
  <c r="AE127" i="438"/>
  <c r="P6" i="437"/>
  <c r="AA39" i="437"/>
  <c r="AA55" i="437"/>
  <c r="P63" i="437"/>
  <c r="AA76" i="437"/>
  <c r="AA80" i="437"/>
  <c r="P110" i="437"/>
  <c r="AA128" i="437"/>
  <c r="AA132" i="437"/>
  <c r="AF5" i="438"/>
  <c r="N56" i="438"/>
  <c r="AE58" i="438"/>
  <c r="M123" i="438"/>
  <c r="P5" i="437"/>
  <c r="P75" i="437"/>
  <c r="P79" i="437"/>
  <c r="AA92" i="437"/>
  <c r="AA145" i="437"/>
  <c r="AA149" i="437"/>
  <c r="N73" i="438"/>
  <c r="N73" i="437"/>
  <c r="AA123" i="437" l="1"/>
  <c r="AF140" i="441"/>
  <c r="AG124" i="441" s="1"/>
  <c r="P144" i="452"/>
  <c r="P60" i="452"/>
  <c r="AF21" i="438"/>
  <c r="AG5" i="438" s="1"/>
  <c r="N21" i="438"/>
  <c r="P130" i="443"/>
  <c r="F2" i="455"/>
  <c r="P145" i="449"/>
  <c r="I3" i="442"/>
  <c r="P110" i="440"/>
  <c r="AB106" i="452"/>
  <c r="AC90" i="452" s="1"/>
  <c r="P124" i="455"/>
  <c r="I3" i="445"/>
  <c r="P59" i="437"/>
  <c r="AA140" i="449"/>
  <c r="P57" i="438"/>
  <c r="AE140" i="453"/>
  <c r="Q106" i="452"/>
  <c r="R90" i="452" s="1"/>
  <c r="Q60" i="453"/>
  <c r="AF140" i="453"/>
  <c r="AG124" i="453" s="1"/>
  <c r="Q38" i="440"/>
  <c r="R22" i="440" s="1"/>
  <c r="P152" i="452"/>
  <c r="Q106" i="456"/>
  <c r="R90" i="456" s="1"/>
  <c r="Q58" i="465"/>
  <c r="P58" i="465"/>
  <c r="AE38" i="465"/>
  <c r="N38" i="465"/>
  <c r="AF38" i="465"/>
  <c r="AG22" i="465" s="1"/>
  <c r="N55" i="465"/>
  <c r="D2" i="465" s="1"/>
  <c r="AF55" i="465"/>
  <c r="AG39" i="465" s="1"/>
  <c r="AE55" i="465"/>
  <c r="Q132" i="464"/>
  <c r="P132" i="464"/>
  <c r="Q26" i="465"/>
  <c r="P26" i="465"/>
  <c r="Q59" i="465"/>
  <c r="P59" i="465"/>
  <c r="Q128" i="464"/>
  <c r="P128" i="464"/>
  <c r="Q123" i="464"/>
  <c r="R107" i="464" s="1"/>
  <c r="P123" i="464"/>
  <c r="Q109" i="464"/>
  <c r="P109" i="464"/>
  <c r="Q144" i="464"/>
  <c r="P144" i="464"/>
  <c r="Q93" i="465"/>
  <c r="P93" i="465"/>
  <c r="Q72" i="465"/>
  <c r="R56" i="465" s="1"/>
  <c r="P72" i="465"/>
  <c r="Q89" i="464"/>
  <c r="R73" i="464" s="1"/>
  <c r="P89" i="464"/>
  <c r="Q56" i="465"/>
  <c r="P56" i="465"/>
  <c r="Q25" i="465"/>
  <c r="P25" i="465"/>
  <c r="Q79" i="464"/>
  <c r="P79" i="464"/>
  <c r="Q73" i="465"/>
  <c r="P73" i="465"/>
  <c r="Q75" i="464"/>
  <c r="P75" i="464"/>
  <c r="Q39" i="464"/>
  <c r="P39" i="464"/>
  <c r="Q40" i="465"/>
  <c r="P40" i="465"/>
  <c r="Q55" i="464"/>
  <c r="R39" i="464" s="1"/>
  <c r="P55" i="464"/>
  <c r="Q157" i="464"/>
  <c r="R141" i="464" s="1"/>
  <c r="P157" i="464"/>
  <c r="Q108" i="465"/>
  <c r="P108" i="465"/>
  <c r="Q60" i="465"/>
  <c r="P60" i="465"/>
  <c r="Q123" i="465"/>
  <c r="R107" i="465" s="1"/>
  <c r="P123" i="465"/>
  <c r="N89" i="465"/>
  <c r="AF89" i="465"/>
  <c r="AG73" i="465" s="1"/>
  <c r="AE89" i="465"/>
  <c r="N72" i="464"/>
  <c r="AB72" i="464"/>
  <c r="AC56" i="464" s="1"/>
  <c r="AA72" i="464"/>
  <c r="Q22" i="464"/>
  <c r="P22" i="464"/>
  <c r="Q38" i="464"/>
  <c r="R22" i="464" s="1"/>
  <c r="P38" i="464"/>
  <c r="P21" i="465"/>
  <c r="Q21" i="465"/>
  <c r="R5" i="465" s="1"/>
  <c r="Q74" i="465"/>
  <c r="P74" i="465"/>
  <c r="Q92" i="465"/>
  <c r="P92" i="465"/>
  <c r="Q148" i="464"/>
  <c r="P148" i="464"/>
  <c r="AB21" i="464"/>
  <c r="AC5" i="464" s="1"/>
  <c r="AA21" i="464"/>
  <c r="N21" i="464"/>
  <c r="Q140" i="464"/>
  <c r="R124" i="464" s="1"/>
  <c r="P140" i="464"/>
  <c r="Q60" i="461"/>
  <c r="P60" i="461"/>
  <c r="N38" i="461"/>
  <c r="AA38" i="461"/>
  <c r="AB38" i="461"/>
  <c r="AC22" i="461" s="1"/>
  <c r="Q39" i="461"/>
  <c r="P39" i="461"/>
  <c r="Q74" i="462"/>
  <c r="P74" i="462"/>
  <c r="Q56" i="462"/>
  <c r="P56" i="462"/>
  <c r="Q23" i="462"/>
  <c r="P23" i="462"/>
  <c r="Q81" i="461"/>
  <c r="P81" i="461"/>
  <c r="Q42" i="462"/>
  <c r="P42" i="462"/>
  <c r="Q21" i="461"/>
  <c r="R5" i="461" s="1"/>
  <c r="P21" i="461"/>
  <c r="Q109" i="462"/>
  <c r="P109" i="462"/>
  <c r="Q77" i="461"/>
  <c r="P77" i="461"/>
  <c r="Q7" i="461"/>
  <c r="P7" i="461"/>
  <c r="Q38" i="462"/>
  <c r="R22" i="462" s="1"/>
  <c r="P38" i="462"/>
  <c r="N89" i="462"/>
  <c r="AF89" i="462"/>
  <c r="AG73" i="462" s="1"/>
  <c r="AE89" i="462"/>
  <c r="N72" i="461"/>
  <c r="AB72" i="461"/>
  <c r="AC56" i="461" s="1"/>
  <c r="AA72" i="461"/>
  <c r="AF55" i="462"/>
  <c r="AG39" i="462" s="1"/>
  <c r="AE55" i="462"/>
  <c r="N55" i="462"/>
  <c r="D2" i="462" s="1"/>
  <c r="AE72" i="462"/>
  <c r="N72" i="462"/>
  <c r="AF72" i="462"/>
  <c r="AG56" i="462" s="1"/>
  <c r="Q41" i="462"/>
  <c r="P41" i="462"/>
  <c r="Q24" i="462"/>
  <c r="P24" i="462"/>
  <c r="Q61" i="461"/>
  <c r="P61" i="461"/>
  <c r="Q149" i="461"/>
  <c r="P149" i="461"/>
  <c r="Q59" i="462"/>
  <c r="P59" i="462"/>
  <c r="Q144" i="461"/>
  <c r="P144" i="461"/>
  <c r="Q57" i="461"/>
  <c r="P57" i="461"/>
  <c r="Q145" i="461"/>
  <c r="P145" i="461"/>
  <c r="Q106" i="462"/>
  <c r="R90" i="462" s="1"/>
  <c r="P106" i="462"/>
  <c r="AA55" i="461"/>
  <c r="N55" i="461"/>
  <c r="AB55" i="461"/>
  <c r="AC39" i="461" s="1"/>
  <c r="Q108" i="461"/>
  <c r="P108" i="461"/>
  <c r="AB89" i="461"/>
  <c r="AC73" i="461" s="1"/>
  <c r="AA89" i="461"/>
  <c r="N89" i="461"/>
  <c r="AB157" i="461"/>
  <c r="AC141" i="461" s="1"/>
  <c r="AA157" i="461"/>
  <c r="N157" i="461"/>
  <c r="Q8" i="461"/>
  <c r="P8" i="461"/>
  <c r="Q125" i="462"/>
  <c r="P125" i="462"/>
  <c r="Q73" i="461"/>
  <c r="P73" i="461"/>
  <c r="AB140" i="461"/>
  <c r="AC124" i="461" s="1"/>
  <c r="AA140" i="461"/>
  <c r="N140" i="461"/>
  <c r="Q22" i="462"/>
  <c r="P22" i="462"/>
  <c r="Q56" i="461"/>
  <c r="P56" i="461"/>
  <c r="Q140" i="462"/>
  <c r="R124" i="462" s="1"/>
  <c r="P140" i="462"/>
  <c r="Q123" i="461"/>
  <c r="R107" i="461" s="1"/>
  <c r="P123" i="461"/>
  <c r="Q90" i="461"/>
  <c r="P90" i="461"/>
  <c r="P90" i="462"/>
  <c r="Q90" i="462"/>
  <c r="Q7" i="462"/>
  <c r="P7" i="462"/>
  <c r="Q126" i="462"/>
  <c r="P126" i="462"/>
  <c r="Q109" i="461"/>
  <c r="P109" i="461"/>
  <c r="Q91" i="461"/>
  <c r="P91" i="461"/>
  <c r="Q106" i="461"/>
  <c r="R90" i="461" s="1"/>
  <c r="P106" i="461"/>
  <c r="Q148" i="458"/>
  <c r="P148" i="458"/>
  <c r="Q73" i="459"/>
  <c r="P73" i="459"/>
  <c r="P38" i="458"/>
  <c r="Q38" i="458"/>
  <c r="R22" i="458" s="1"/>
  <c r="Q59" i="459"/>
  <c r="P59" i="459"/>
  <c r="Q144" i="458"/>
  <c r="P144" i="458"/>
  <c r="Q60" i="459"/>
  <c r="P60" i="459"/>
  <c r="Q56" i="458"/>
  <c r="P56" i="458"/>
  <c r="Q132" i="458"/>
  <c r="P132" i="458"/>
  <c r="Q128" i="458"/>
  <c r="P128" i="458"/>
  <c r="Q126" i="459"/>
  <c r="P126" i="459"/>
  <c r="Q38" i="459"/>
  <c r="R22" i="459" s="1"/>
  <c r="P38" i="459"/>
  <c r="Q135" i="458"/>
  <c r="P135" i="458"/>
  <c r="AB140" i="458"/>
  <c r="AC124" i="458" s="1"/>
  <c r="AA140" i="458"/>
  <c r="N140" i="458"/>
  <c r="AF140" i="459"/>
  <c r="AG124" i="459" s="1"/>
  <c r="AE140" i="459"/>
  <c r="N140" i="459"/>
  <c r="Q79" i="458"/>
  <c r="P79" i="458"/>
  <c r="Q152" i="458"/>
  <c r="P152" i="458"/>
  <c r="Q131" i="458"/>
  <c r="P131" i="458"/>
  <c r="Q74" i="459"/>
  <c r="P74" i="459"/>
  <c r="Q57" i="458"/>
  <c r="P57" i="458"/>
  <c r="Q75" i="458"/>
  <c r="P75" i="458"/>
  <c r="Q23" i="459"/>
  <c r="P23" i="459"/>
  <c r="AB89" i="458"/>
  <c r="AC73" i="458" s="1"/>
  <c r="AA89" i="458"/>
  <c r="N89" i="458"/>
  <c r="Q127" i="458"/>
  <c r="P127" i="458"/>
  <c r="Q57" i="459"/>
  <c r="P57" i="459"/>
  <c r="Q123" i="458"/>
  <c r="R107" i="458" s="1"/>
  <c r="P123" i="458"/>
  <c r="Q7" i="458"/>
  <c r="P7" i="458"/>
  <c r="Q24" i="459"/>
  <c r="P24" i="459"/>
  <c r="Q55" i="459"/>
  <c r="R39" i="459" s="1"/>
  <c r="P55" i="459"/>
  <c r="N89" i="459"/>
  <c r="AF89" i="459"/>
  <c r="AG73" i="459" s="1"/>
  <c r="AE89" i="459"/>
  <c r="N123" i="459"/>
  <c r="AF123" i="459"/>
  <c r="AG107" i="459" s="1"/>
  <c r="AE123" i="459"/>
  <c r="AB21" i="458"/>
  <c r="AC5" i="458" s="1"/>
  <c r="AA21" i="458"/>
  <c r="N21" i="458"/>
  <c r="Q109" i="459"/>
  <c r="P109" i="459"/>
  <c r="Q73" i="458"/>
  <c r="P73" i="458"/>
  <c r="Q78" i="458"/>
  <c r="P78" i="458"/>
  <c r="AB157" i="458"/>
  <c r="AC141" i="458" s="1"/>
  <c r="AA157" i="458"/>
  <c r="N157" i="458"/>
  <c r="Q91" i="458"/>
  <c r="P91" i="458"/>
  <c r="AE72" i="459"/>
  <c r="N72" i="459"/>
  <c r="AF72" i="459"/>
  <c r="AG56" i="459" s="1"/>
  <c r="N21" i="459"/>
  <c r="AF21" i="459"/>
  <c r="AG5" i="459" s="1"/>
  <c r="AE21" i="459"/>
  <c r="Q74" i="458"/>
  <c r="P74" i="458"/>
  <c r="P75" i="453"/>
  <c r="P89" i="444"/>
  <c r="Q129" i="437"/>
  <c r="P129" i="437"/>
  <c r="AE140" i="447"/>
  <c r="N140" i="447"/>
  <c r="Q140" i="447" s="1"/>
  <c r="R124" i="447" s="1"/>
  <c r="N157" i="446"/>
  <c r="Q157" i="446" s="1"/>
  <c r="R141" i="446" s="1"/>
  <c r="P5" i="453"/>
  <c r="P75" i="456"/>
  <c r="Q75" i="456"/>
  <c r="Q77" i="443"/>
  <c r="P77" i="443"/>
  <c r="AF106" i="444"/>
  <c r="AG90" i="444" s="1"/>
  <c r="AE106" i="444"/>
  <c r="P133" i="446"/>
  <c r="Q133" i="446"/>
  <c r="Q22" i="444"/>
  <c r="P22" i="444"/>
  <c r="AF89" i="444"/>
  <c r="AG73" i="444" s="1"/>
  <c r="N123" i="446"/>
  <c r="Q123" i="446" s="1"/>
  <c r="R107" i="446" s="1"/>
  <c r="N123" i="452"/>
  <c r="Q123" i="452" s="1"/>
  <c r="R107" i="452" s="1"/>
  <c r="P127" i="446"/>
  <c r="Q127" i="446"/>
  <c r="Q39" i="450"/>
  <c r="P39" i="450"/>
  <c r="Q63" i="440"/>
  <c r="P57" i="452"/>
  <c r="P57" i="447"/>
  <c r="Q57" i="447"/>
  <c r="Q78" i="449"/>
  <c r="Q23" i="447"/>
  <c r="P23" i="447"/>
  <c r="P81" i="452"/>
  <c r="P6" i="452"/>
  <c r="Q59" i="443"/>
  <c r="P59" i="443"/>
  <c r="P42" i="450"/>
  <c r="Q42" i="450"/>
  <c r="P38" i="440"/>
  <c r="P63" i="452"/>
  <c r="Q81" i="443"/>
  <c r="P81" i="443"/>
  <c r="AB140" i="446"/>
  <c r="AC124" i="446" s="1"/>
  <c r="AA140" i="446"/>
  <c r="P61" i="455"/>
  <c r="Q61" i="455"/>
  <c r="P57" i="450"/>
  <c r="Q125" i="450"/>
  <c r="P125" i="450"/>
  <c r="P124" i="441"/>
  <c r="Q124" i="441"/>
  <c r="Q76" i="450"/>
  <c r="P76" i="450"/>
  <c r="Q80" i="440"/>
  <c r="Q60" i="449"/>
  <c r="P60" i="449"/>
  <c r="P23" i="437"/>
  <c r="P90" i="455"/>
  <c r="Q90" i="455"/>
  <c r="P131" i="449"/>
  <c r="AE89" i="450"/>
  <c r="AA123" i="452"/>
  <c r="P42" i="444"/>
  <c r="AF89" i="450"/>
  <c r="AG73" i="450" s="1"/>
  <c r="Q59" i="455"/>
  <c r="P59" i="455"/>
  <c r="Q59" i="440"/>
  <c r="P7" i="437"/>
  <c r="AA38" i="440"/>
  <c r="AA38" i="443"/>
  <c r="AF89" i="447"/>
  <c r="AG73" i="447" s="1"/>
  <c r="N140" i="449"/>
  <c r="P140" i="449" s="1"/>
  <c r="Q124" i="446"/>
  <c r="P124" i="446"/>
  <c r="Q7" i="456"/>
  <c r="P7" i="456"/>
  <c r="Q57" i="456"/>
  <c r="P57" i="456"/>
  <c r="Q132" i="455"/>
  <c r="P132" i="455"/>
  <c r="Q21" i="456"/>
  <c r="R5" i="456" s="1"/>
  <c r="P21" i="456"/>
  <c r="Q130" i="455"/>
  <c r="P130" i="455"/>
  <c r="AB157" i="455"/>
  <c r="AC141" i="455" s="1"/>
  <c r="AA157" i="455"/>
  <c r="N157" i="455"/>
  <c r="Q72" i="456"/>
  <c r="R56" i="456" s="1"/>
  <c r="P72" i="456"/>
  <c r="Q126" i="455"/>
  <c r="P126" i="455"/>
  <c r="Q56" i="456"/>
  <c r="P56" i="456"/>
  <c r="Q135" i="455"/>
  <c r="P135" i="455"/>
  <c r="AB123" i="455"/>
  <c r="AC107" i="455" s="1"/>
  <c r="AA123" i="455"/>
  <c r="N123" i="455"/>
  <c r="Q106" i="455"/>
  <c r="R90" i="455" s="1"/>
  <c r="P106" i="455"/>
  <c r="Q123" i="456"/>
  <c r="R107" i="456" s="1"/>
  <c r="P123" i="456"/>
  <c r="AF140" i="456"/>
  <c r="AG124" i="456" s="1"/>
  <c r="AE140" i="456"/>
  <c r="N140" i="456"/>
  <c r="Q42" i="456"/>
  <c r="P42" i="456"/>
  <c r="Q131" i="455"/>
  <c r="P131" i="455"/>
  <c r="Q39" i="456"/>
  <c r="P39" i="456"/>
  <c r="N55" i="456"/>
  <c r="D2" i="456" s="1"/>
  <c r="AF55" i="456"/>
  <c r="AG39" i="456" s="1"/>
  <c r="AE55" i="456"/>
  <c r="Q128" i="455"/>
  <c r="P128" i="455"/>
  <c r="Q81" i="455"/>
  <c r="P81" i="455"/>
  <c r="Q127" i="455"/>
  <c r="P127" i="455"/>
  <c r="Q25" i="456"/>
  <c r="P25" i="456"/>
  <c r="Q38" i="456"/>
  <c r="R22" i="456" s="1"/>
  <c r="P38" i="456"/>
  <c r="Q76" i="456"/>
  <c r="P76" i="456"/>
  <c r="Q109" i="456"/>
  <c r="P109" i="456"/>
  <c r="Q77" i="455"/>
  <c r="P77" i="455"/>
  <c r="Q152" i="455"/>
  <c r="P152" i="455"/>
  <c r="Q79" i="455"/>
  <c r="P79" i="455"/>
  <c r="Q134" i="455"/>
  <c r="P134" i="455"/>
  <c r="Q148" i="455"/>
  <c r="P148" i="455"/>
  <c r="Q78" i="455"/>
  <c r="P78" i="455"/>
  <c r="Q149" i="455"/>
  <c r="P149" i="455"/>
  <c r="Q73" i="456"/>
  <c r="P73" i="456"/>
  <c r="N72" i="455"/>
  <c r="AB72" i="455"/>
  <c r="AC56" i="455" s="1"/>
  <c r="AA72" i="455"/>
  <c r="Q144" i="455"/>
  <c r="P144" i="455"/>
  <c r="Q74" i="455"/>
  <c r="P74" i="455"/>
  <c r="Q145" i="455"/>
  <c r="P145" i="455"/>
  <c r="Q60" i="456"/>
  <c r="P60" i="456"/>
  <c r="AB89" i="455"/>
  <c r="AC73" i="455" s="1"/>
  <c r="AA89" i="455"/>
  <c r="N89" i="455"/>
  <c r="AB140" i="455"/>
  <c r="AC124" i="455" s="1"/>
  <c r="AA140" i="455"/>
  <c r="N140" i="455"/>
  <c r="AB21" i="455"/>
  <c r="AC5" i="455" s="1"/>
  <c r="AA21" i="455"/>
  <c r="N21" i="455"/>
  <c r="Q62" i="455"/>
  <c r="P62" i="455"/>
  <c r="Q91" i="455"/>
  <c r="P91" i="455"/>
  <c r="Q141" i="455"/>
  <c r="P141" i="455"/>
  <c r="Q58" i="455"/>
  <c r="P58" i="455"/>
  <c r="Q89" i="456"/>
  <c r="R73" i="456" s="1"/>
  <c r="P89" i="456"/>
  <c r="P38" i="455"/>
  <c r="Q38" i="455"/>
  <c r="R22" i="455" s="1"/>
  <c r="Q22" i="456"/>
  <c r="P22" i="456"/>
  <c r="Q55" i="455"/>
  <c r="R39" i="455" s="1"/>
  <c r="P55" i="455"/>
  <c r="Q56" i="455"/>
  <c r="P56" i="455"/>
  <c r="Q90" i="453"/>
  <c r="P90" i="453"/>
  <c r="N157" i="452"/>
  <c r="AB157" i="452"/>
  <c r="AC141" i="452" s="1"/>
  <c r="AA157" i="452"/>
  <c r="N38" i="453"/>
  <c r="AF38" i="453"/>
  <c r="AG22" i="453" s="1"/>
  <c r="AE38" i="453"/>
  <c r="Q58" i="453"/>
  <c r="P58" i="453"/>
  <c r="N55" i="453"/>
  <c r="AF55" i="453"/>
  <c r="AG39" i="453" s="1"/>
  <c r="AE55" i="453"/>
  <c r="Q151" i="452"/>
  <c r="P151" i="452"/>
  <c r="Q126" i="453"/>
  <c r="P126" i="453"/>
  <c r="Q140" i="453"/>
  <c r="R124" i="453" s="1"/>
  <c r="P140" i="453"/>
  <c r="Q108" i="453"/>
  <c r="P108" i="453"/>
  <c r="Q125" i="453"/>
  <c r="P125" i="453"/>
  <c r="Q147" i="452"/>
  <c r="P147" i="452"/>
  <c r="N123" i="453"/>
  <c r="AF123" i="453"/>
  <c r="AG107" i="453" s="1"/>
  <c r="AE123" i="453"/>
  <c r="Q57" i="453"/>
  <c r="P57" i="453"/>
  <c r="Q143" i="452"/>
  <c r="P143" i="452"/>
  <c r="Q55" i="452"/>
  <c r="R39" i="452" s="1"/>
  <c r="P55" i="452"/>
  <c r="Q6" i="453"/>
  <c r="P6" i="453"/>
  <c r="Q23" i="453"/>
  <c r="P23" i="453"/>
  <c r="Q133" i="452"/>
  <c r="P133" i="452"/>
  <c r="Q77" i="453"/>
  <c r="P77" i="453"/>
  <c r="Q38" i="452"/>
  <c r="R22" i="452" s="1"/>
  <c r="P38" i="452"/>
  <c r="Q7" i="453"/>
  <c r="P7" i="453"/>
  <c r="Q129" i="452"/>
  <c r="P129" i="452"/>
  <c r="AB89" i="452"/>
  <c r="AC73" i="452" s="1"/>
  <c r="AA89" i="452"/>
  <c r="N89" i="452"/>
  <c r="Q125" i="452"/>
  <c r="P125" i="452"/>
  <c r="N21" i="453"/>
  <c r="AF21" i="453"/>
  <c r="AG5" i="453" s="1"/>
  <c r="AE21" i="453"/>
  <c r="Q72" i="453"/>
  <c r="R56" i="453" s="1"/>
  <c r="P72" i="453"/>
  <c r="AB72" i="452"/>
  <c r="AC56" i="452" s="1"/>
  <c r="AA72" i="452"/>
  <c r="N72" i="452"/>
  <c r="Q91" i="452"/>
  <c r="P91" i="452"/>
  <c r="Q89" i="453"/>
  <c r="R73" i="453" s="1"/>
  <c r="P89" i="453"/>
  <c r="Q141" i="452"/>
  <c r="P141" i="452"/>
  <c r="AB21" i="452"/>
  <c r="AC5" i="452" s="1"/>
  <c r="AA21" i="452"/>
  <c r="N21" i="452"/>
  <c r="Q78" i="452"/>
  <c r="P78" i="452"/>
  <c r="N140" i="452"/>
  <c r="AB140" i="452"/>
  <c r="AC124" i="452" s="1"/>
  <c r="AA140" i="452"/>
  <c r="N106" i="453"/>
  <c r="AF106" i="453"/>
  <c r="AG90" i="453" s="1"/>
  <c r="AE106" i="453"/>
  <c r="Q74" i="452"/>
  <c r="P74" i="452"/>
  <c r="Q62" i="449"/>
  <c r="P62" i="449"/>
  <c r="AF140" i="450"/>
  <c r="AG124" i="450" s="1"/>
  <c r="AE140" i="450"/>
  <c r="N140" i="450"/>
  <c r="Q58" i="449"/>
  <c r="P58" i="449"/>
  <c r="Q89" i="449"/>
  <c r="R73" i="449" s="1"/>
  <c r="P89" i="449"/>
  <c r="Q89" i="450"/>
  <c r="R73" i="450" s="1"/>
  <c r="P89" i="450"/>
  <c r="Q109" i="450"/>
  <c r="P109" i="450"/>
  <c r="AB21" i="449"/>
  <c r="AC5" i="449" s="1"/>
  <c r="N21" i="449"/>
  <c r="AA21" i="449"/>
  <c r="AB123" i="449"/>
  <c r="AC107" i="449" s="1"/>
  <c r="AA123" i="449"/>
  <c r="N123" i="449"/>
  <c r="Q106" i="450"/>
  <c r="R90" i="450" s="1"/>
  <c r="P106" i="450"/>
  <c r="Q126" i="450"/>
  <c r="P126" i="450"/>
  <c r="AB72" i="449"/>
  <c r="AC56" i="449" s="1"/>
  <c r="N72" i="449"/>
  <c r="AA72" i="449"/>
  <c r="Q73" i="450"/>
  <c r="P73" i="450"/>
  <c r="Q74" i="450"/>
  <c r="P74" i="450"/>
  <c r="N123" i="450"/>
  <c r="AF123" i="450"/>
  <c r="AG107" i="450" s="1"/>
  <c r="AE123" i="450"/>
  <c r="Q109" i="449"/>
  <c r="P109" i="449"/>
  <c r="Q157" i="449"/>
  <c r="R141" i="449" s="1"/>
  <c r="P157" i="449"/>
  <c r="P90" i="450"/>
  <c r="Q90" i="450"/>
  <c r="Q60" i="450"/>
  <c r="P60" i="450"/>
  <c r="Q38" i="450"/>
  <c r="R22" i="450" s="1"/>
  <c r="P38" i="450"/>
  <c r="Q23" i="450"/>
  <c r="P23" i="450"/>
  <c r="N72" i="450"/>
  <c r="AF72" i="450"/>
  <c r="AG56" i="450" s="1"/>
  <c r="AE72" i="450"/>
  <c r="Q75" i="450"/>
  <c r="P75" i="450"/>
  <c r="Q90" i="449"/>
  <c r="P90" i="449"/>
  <c r="Q22" i="450"/>
  <c r="P22" i="450"/>
  <c r="AB55" i="449"/>
  <c r="AC39" i="449" s="1"/>
  <c r="AA55" i="449"/>
  <c r="N55" i="449"/>
  <c r="Q7" i="450"/>
  <c r="P7" i="450"/>
  <c r="N21" i="450"/>
  <c r="AF21" i="450"/>
  <c r="AG5" i="450" s="1"/>
  <c r="AE21" i="450"/>
  <c r="Q63" i="449"/>
  <c r="P63" i="449"/>
  <c r="P39" i="449"/>
  <c r="Q39" i="449"/>
  <c r="Q108" i="449"/>
  <c r="P108" i="449"/>
  <c r="N55" i="450"/>
  <c r="AF55" i="450"/>
  <c r="AG39" i="450" s="1"/>
  <c r="AE55" i="450"/>
  <c r="Q59" i="449"/>
  <c r="P59" i="449"/>
  <c r="P7" i="449"/>
  <c r="Q7" i="449"/>
  <c r="N106" i="449"/>
  <c r="AB106" i="449"/>
  <c r="AC90" i="449" s="1"/>
  <c r="AA106" i="449"/>
  <c r="Q152" i="449"/>
  <c r="P152" i="449"/>
  <c r="Q135" i="449"/>
  <c r="P135" i="449"/>
  <c r="Q38" i="449"/>
  <c r="R22" i="449" s="1"/>
  <c r="P38" i="449"/>
  <c r="Q24" i="450"/>
  <c r="P24" i="450"/>
  <c r="Q6" i="449"/>
  <c r="P6" i="449"/>
  <c r="Q141" i="449"/>
  <c r="P141" i="449"/>
  <c r="P42" i="447"/>
  <c r="Q42" i="447"/>
  <c r="Q140" i="446"/>
  <c r="R124" i="446" s="1"/>
  <c r="P140" i="446"/>
  <c r="AB55" i="446"/>
  <c r="AC39" i="446" s="1"/>
  <c r="AA55" i="446"/>
  <c r="N55" i="446"/>
  <c r="Q106" i="446"/>
  <c r="R90" i="446" s="1"/>
  <c r="P106" i="446"/>
  <c r="Q108" i="446"/>
  <c r="P108" i="446"/>
  <c r="Q135" i="446"/>
  <c r="P135" i="446"/>
  <c r="Q7" i="446"/>
  <c r="P7" i="446"/>
  <c r="N21" i="447"/>
  <c r="AF21" i="447"/>
  <c r="AG5" i="447" s="1"/>
  <c r="AE21" i="447"/>
  <c r="P90" i="447"/>
  <c r="Q90" i="447"/>
  <c r="P152" i="446"/>
  <c r="Q152" i="446"/>
  <c r="AB72" i="446"/>
  <c r="AC56" i="446" s="1"/>
  <c r="AA72" i="446"/>
  <c r="N72" i="446"/>
  <c r="Q109" i="446"/>
  <c r="P109" i="446"/>
  <c r="P140" i="447"/>
  <c r="Q106" i="447"/>
  <c r="R90" i="447" s="1"/>
  <c r="P106" i="447"/>
  <c r="Q39" i="446"/>
  <c r="P39" i="446"/>
  <c r="Q63" i="446"/>
  <c r="P63" i="446"/>
  <c r="P148" i="446"/>
  <c r="Q148" i="446"/>
  <c r="Q126" i="447"/>
  <c r="P126" i="447"/>
  <c r="Q149" i="446"/>
  <c r="P149" i="446"/>
  <c r="Q59" i="446"/>
  <c r="P59" i="446"/>
  <c r="P144" i="446"/>
  <c r="Q144" i="446"/>
  <c r="Q90" i="446"/>
  <c r="P90" i="446"/>
  <c r="Q145" i="446"/>
  <c r="P145" i="446"/>
  <c r="N123" i="447"/>
  <c r="AF123" i="447"/>
  <c r="AG107" i="447" s="1"/>
  <c r="AE123" i="447"/>
  <c r="AB89" i="446"/>
  <c r="AC73" i="446" s="1"/>
  <c r="AA89" i="446"/>
  <c r="N89" i="446"/>
  <c r="Q75" i="447"/>
  <c r="P75" i="447"/>
  <c r="P123" i="446"/>
  <c r="AB38" i="446"/>
  <c r="AC22" i="446" s="1"/>
  <c r="AA38" i="446"/>
  <c r="N38" i="446"/>
  <c r="Q91" i="446"/>
  <c r="P91" i="446"/>
  <c r="Q8" i="446"/>
  <c r="P8" i="446"/>
  <c r="Q73" i="446"/>
  <c r="P73" i="446"/>
  <c r="N72" i="447"/>
  <c r="AF72" i="447"/>
  <c r="AG56" i="447" s="1"/>
  <c r="AE72" i="447"/>
  <c r="AF55" i="447"/>
  <c r="AG39" i="447" s="1"/>
  <c r="N55" i="447"/>
  <c r="AE55" i="447"/>
  <c r="P38" i="447"/>
  <c r="Q38" i="447"/>
  <c r="R22" i="447" s="1"/>
  <c r="Q24" i="447"/>
  <c r="P24" i="447"/>
  <c r="Q60" i="446"/>
  <c r="P60" i="446"/>
  <c r="P21" i="446"/>
  <c r="Q21" i="446"/>
  <c r="R5" i="446" s="1"/>
  <c r="Q56" i="447"/>
  <c r="P56" i="447"/>
  <c r="N55" i="444"/>
  <c r="AF55" i="444"/>
  <c r="AG39" i="444" s="1"/>
  <c r="AE55" i="444"/>
  <c r="Q147" i="443"/>
  <c r="P147" i="443"/>
  <c r="Q127" i="444"/>
  <c r="P127" i="444"/>
  <c r="Q24" i="444"/>
  <c r="P24" i="444"/>
  <c r="N140" i="443"/>
  <c r="AB140" i="443"/>
  <c r="AC124" i="443" s="1"/>
  <c r="AA140" i="443"/>
  <c r="Q143" i="443"/>
  <c r="P143" i="443"/>
  <c r="Q108" i="444"/>
  <c r="P108" i="444"/>
  <c r="AB55" i="443"/>
  <c r="AC39" i="443" s="1"/>
  <c r="AA55" i="443"/>
  <c r="N55" i="443"/>
  <c r="Q58" i="444"/>
  <c r="P58" i="444"/>
  <c r="Q7" i="444"/>
  <c r="P7" i="444"/>
  <c r="Q126" i="444"/>
  <c r="P126" i="444"/>
  <c r="AE21" i="444"/>
  <c r="N21" i="444"/>
  <c r="AF21" i="444"/>
  <c r="AG5" i="444" s="1"/>
  <c r="Q56" i="443"/>
  <c r="P56" i="443"/>
  <c r="N123" i="443"/>
  <c r="AB123" i="443"/>
  <c r="AC107" i="443" s="1"/>
  <c r="AA123" i="443"/>
  <c r="Q106" i="444"/>
  <c r="R90" i="444" s="1"/>
  <c r="P106" i="444"/>
  <c r="P74" i="444"/>
  <c r="Q74" i="444"/>
  <c r="Q90" i="444"/>
  <c r="P90" i="444"/>
  <c r="Q123" i="444"/>
  <c r="R107" i="444" s="1"/>
  <c r="P123" i="444"/>
  <c r="N89" i="443"/>
  <c r="AB89" i="443"/>
  <c r="AC73" i="443" s="1"/>
  <c r="AA89" i="443"/>
  <c r="Q77" i="444"/>
  <c r="P77" i="444"/>
  <c r="Q72" i="444"/>
  <c r="R56" i="444" s="1"/>
  <c r="P72" i="444"/>
  <c r="AB72" i="443"/>
  <c r="AC56" i="443" s="1"/>
  <c r="N72" i="443"/>
  <c r="AA72" i="443"/>
  <c r="Q25" i="444"/>
  <c r="P25" i="444"/>
  <c r="P140" i="444"/>
  <c r="Q140" i="444"/>
  <c r="R124" i="444" s="1"/>
  <c r="N21" i="443"/>
  <c r="AB21" i="443"/>
  <c r="AC5" i="443" s="1"/>
  <c r="AA21" i="443"/>
  <c r="Q23" i="444"/>
  <c r="P23" i="444"/>
  <c r="Q59" i="444"/>
  <c r="P59" i="444"/>
  <c r="P157" i="443"/>
  <c r="Q157" i="443"/>
  <c r="R141" i="443" s="1"/>
  <c r="Q5" i="443"/>
  <c r="P5" i="443"/>
  <c r="Q39" i="444"/>
  <c r="P39" i="444"/>
  <c r="Q38" i="443"/>
  <c r="R22" i="443" s="1"/>
  <c r="P38" i="443"/>
  <c r="P106" i="443"/>
  <c r="Q106" i="443"/>
  <c r="R90" i="443" s="1"/>
  <c r="P38" i="444"/>
  <c r="Q38" i="444"/>
  <c r="R22" i="444" s="1"/>
  <c r="Q23" i="441"/>
  <c r="P23" i="441"/>
  <c r="Q125" i="440"/>
  <c r="P125" i="440"/>
  <c r="N55" i="440"/>
  <c r="AB55" i="440"/>
  <c r="AC39" i="440" s="1"/>
  <c r="AA55" i="440"/>
  <c r="Q74" i="441"/>
  <c r="P74" i="441"/>
  <c r="N89" i="440"/>
  <c r="AB89" i="440"/>
  <c r="AC73" i="440" s="1"/>
  <c r="AA89" i="440"/>
  <c r="Q5" i="440"/>
  <c r="P5" i="440"/>
  <c r="Q92" i="440"/>
  <c r="P92" i="440"/>
  <c r="N89" i="441"/>
  <c r="AF89" i="441"/>
  <c r="AG73" i="441" s="1"/>
  <c r="AE89" i="441"/>
  <c r="Q25" i="441"/>
  <c r="P25" i="441"/>
  <c r="Q72" i="441"/>
  <c r="R56" i="441" s="1"/>
  <c r="P72" i="441"/>
  <c r="Q106" i="440"/>
  <c r="R90" i="440" s="1"/>
  <c r="P106" i="440"/>
  <c r="Q127" i="441"/>
  <c r="P127" i="441"/>
  <c r="N21" i="440"/>
  <c r="AB21" i="440"/>
  <c r="AC5" i="440" s="1"/>
  <c r="AA21" i="440"/>
  <c r="Q78" i="440"/>
  <c r="P78" i="440"/>
  <c r="Q73" i="441"/>
  <c r="P73" i="441"/>
  <c r="Q108" i="441"/>
  <c r="P108" i="441"/>
  <c r="Q91" i="441"/>
  <c r="P91" i="441"/>
  <c r="Q74" i="440"/>
  <c r="P74" i="440"/>
  <c r="Q157" i="440"/>
  <c r="R141" i="440" s="1"/>
  <c r="P157" i="440"/>
  <c r="N72" i="440"/>
  <c r="AB72" i="440"/>
  <c r="AC56" i="440" s="1"/>
  <c r="AA72" i="440"/>
  <c r="Q90" i="441"/>
  <c r="P90" i="441"/>
  <c r="Q61" i="440"/>
  <c r="P61" i="440"/>
  <c r="Q57" i="440"/>
  <c r="P57" i="440"/>
  <c r="Q40" i="441"/>
  <c r="P40" i="441"/>
  <c r="Q58" i="441"/>
  <c r="P58" i="441"/>
  <c r="Q151" i="440"/>
  <c r="P151" i="440"/>
  <c r="N123" i="441"/>
  <c r="AF123" i="441"/>
  <c r="AG107" i="441" s="1"/>
  <c r="AE123" i="441"/>
  <c r="N106" i="441"/>
  <c r="AF106" i="441"/>
  <c r="AG90" i="441" s="1"/>
  <c r="AE106" i="441"/>
  <c r="Q38" i="441"/>
  <c r="R22" i="441" s="1"/>
  <c r="P38" i="441"/>
  <c r="Q140" i="441"/>
  <c r="R124" i="441" s="1"/>
  <c r="P140" i="441"/>
  <c r="Q123" i="440"/>
  <c r="R107" i="440" s="1"/>
  <c r="P123" i="440"/>
  <c r="N55" i="441"/>
  <c r="AF55" i="441"/>
  <c r="AG39" i="441" s="1"/>
  <c r="AE55" i="441"/>
  <c r="Q59" i="441"/>
  <c r="P59" i="441"/>
  <c r="Q143" i="440"/>
  <c r="P143" i="440"/>
  <c r="Q147" i="440"/>
  <c r="P147" i="440"/>
  <c r="Q133" i="440"/>
  <c r="P133" i="440"/>
  <c r="N140" i="440"/>
  <c r="AB140" i="440"/>
  <c r="AC124" i="440" s="1"/>
  <c r="AA140" i="440"/>
  <c r="Q7" i="441"/>
  <c r="P7" i="441"/>
  <c r="Q129" i="440"/>
  <c r="P129" i="440"/>
  <c r="Q39" i="441"/>
  <c r="P39" i="441"/>
  <c r="N123" i="438"/>
  <c r="AF123" i="438"/>
  <c r="AG107" i="438" s="1"/>
  <c r="AE123" i="438"/>
  <c r="Q128" i="437"/>
  <c r="P128" i="437"/>
  <c r="Q157" i="437"/>
  <c r="R141" i="437" s="1"/>
  <c r="P157" i="437"/>
  <c r="Q73" i="437"/>
  <c r="P73" i="437"/>
  <c r="Q80" i="437"/>
  <c r="P80" i="437"/>
  <c r="Q21" i="437"/>
  <c r="R5" i="437" s="1"/>
  <c r="P21" i="437"/>
  <c r="Q73" i="438"/>
  <c r="P73" i="438"/>
  <c r="Q56" i="438"/>
  <c r="P56" i="438"/>
  <c r="Q76" i="437"/>
  <c r="P76" i="437"/>
  <c r="AB106" i="437"/>
  <c r="AC90" i="437" s="1"/>
  <c r="AA106" i="437"/>
  <c r="N106" i="437"/>
  <c r="Q133" i="437"/>
  <c r="P133" i="437"/>
  <c r="AB38" i="437"/>
  <c r="AC22" i="437" s="1"/>
  <c r="AA38" i="437"/>
  <c r="N38" i="437"/>
  <c r="Q55" i="437"/>
  <c r="R39" i="437" s="1"/>
  <c r="P55" i="437"/>
  <c r="Q135" i="437"/>
  <c r="P135" i="437"/>
  <c r="Q127" i="438"/>
  <c r="P127" i="438"/>
  <c r="Q81" i="437"/>
  <c r="P81" i="437"/>
  <c r="P72" i="438"/>
  <c r="Q72" i="438"/>
  <c r="R56" i="438" s="1"/>
  <c r="Q131" i="437"/>
  <c r="P131" i="437"/>
  <c r="Q149" i="437"/>
  <c r="P149" i="437"/>
  <c r="AF140" i="438"/>
  <c r="AG124" i="438" s="1"/>
  <c r="AE140" i="438"/>
  <c r="N140" i="438"/>
  <c r="Q77" i="437"/>
  <c r="P77" i="437"/>
  <c r="P21" i="438"/>
  <c r="Q21" i="438"/>
  <c r="R5" i="438" s="1"/>
  <c r="Q127" i="437"/>
  <c r="P127" i="437"/>
  <c r="Q145" i="437"/>
  <c r="P145" i="437"/>
  <c r="Q59" i="438"/>
  <c r="P59" i="438"/>
  <c r="AB72" i="437"/>
  <c r="AC56" i="437" s="1"/>
  <c r="AA72" i="437"/>
  <c r="N72" i="437"/>
  <c r="AB140" i="437"/>
  <c r="AC124" i="437" s="1"/>
  <c r="AA140" i="437"/>
  <c r="N140" i="437"/>
  <c r="Q40" i="438"/>
  <c r="P40" i="438"/>
  <c r="Q89" i="437"/>
  <c r="R73" i="437" s="1"/>
  <c r="P89" i="437"/>
  <c r="N55" i="438"/>
  <c r="AF55" i="438"/>
  <c r="AG39" i="438" s="1"/>
  <c r="AE55" i="438"/>
  <c r="Q123" i="437"/>
  <c r="R107" i="437" s="1"/>
  <c r="P123" i="437"/>
  <c r="AF38" i="438"/>
  <c r="AG22" i="438" s="1"/>
  <c r="AE38" i="438"/>
  <c r="N38" i="438"/>
  <c r="Q56" i="437"/>
  <c r="P56" i="437"/>
  <c r="Q92" i="437"/>
  <c r="P92" i="437"/>
  <c r="Q5" i="438"/>
  <c r="P5" i="438"/>
  <c r="Q6" i="438"/>
  <c r="P6" i="438"/>
  <c r="Q89" i="438"/>
  <c r="R73" i="438" s="1"/>
  <c r="P89" i="438"/>
  <c r="Q132" i="437"/>
  <c r="P132" i="437"/>
  <c r="Q124" i="437"/>
  <c r="P124" i="437"/>
  <c r="Q140" i="449" l="1"/>
  <c r="R124" i="449" s="1"/>
  <c r="D2" i="461"/>
  <c r="Q72" i="464"/>
  <c r="R56" i="464" s="1"/>
  <c r="P72" i="464"/>
  <c r="Q55" i="465"/>
  <c r="R39" i="465" s="1"/>
  <c r="P55" i="465"/>
  <c r="Q89" i="465"/>
  <c r="R73" i="465" s="1"/>
  <c r="P89" i="465"/>
  <c r="Q38" i="465"/>
  <c r="R22" i="465" s="1"/>
  <c r="P38" i="465"/>
  <c r="Q21" i="464"/>
  <c r="R5" i="464" s="1"/>
  <c r="P21" i="464"/>
  <c r="D2" i="464"/>
  <c r="Q157" i="461"/>
  <c r="R141" i="461" s="1"/>
  <c r="P157" i="461"/>
  <c r="Q72" i="461"/>
  <c r="R56" i="461" s="1"/>
  <c r="P72" i="461"/>
  <c r="Q140" i="461"/>
  <c r="R124" i="461" s="1"/>
  <c r="P140" i="461"/>
  <c r="Q89" i="461"/>
  <c r="R73" i="461" s="1"/>
  <c r="P89" i="461"/>
  <c r="Q89" i="462"/>
  <c r="R73" i="462" s="1"/>
  <c r="P89" i="462"/>
  <c r="Q72" i="462"/>
  <c r="R56" i="462" s="1"/>
  <c r="P72" i="462"/>
  <c r="P38" i="461"/>
  <c r="Q38" i="461"/>
  <c r="R22" i="461" s="1"/>
  <c r="Q55" i="462"/>
  <c r="R39" i="462" s="1"/>
  <c r="P55" i="462"/>
  <c r="Q55" i="461"/>
  <c r="R39" i="461" s="1"/>
  <c r="P55" i="461"/>
  <c r="Q21" i="459"/>
  <c r="R5" i="459" s="1"/>
  <c r="P21" i="459"/>
  <c r="D2" i="459"/>
  <c r="Q89" i="458"/>
  <c r="R73" i="458" s="1"/>
  <c r="P89" i="458"/>
  <c r="Q72" i="459"/>
  <c r="R56" i="459" s="1"/>
  <c r="P72" i="459"/>
  <c r="Q21" i="458"/>
  <c r="R5" i="458" s="1"/>
  <c r="P21" i="458"/>
  <c r="D2" i="458"/>
  <c r="Q140" i="459"/>
  <c r="R124" i="459" s="1"/>
  <c r="P140" i="459"/>
  <c r="Q157" i="458"/>
  <c r="R141" i="458" s="1"/>
  <c r="P157" i="458"/>
  <c r="Q123" i="459"/>
  <c r="R107" i="459" s="1"/>
  <c r="P123" i="459"/>
  <c r="Q140" i="458"/>
  <c r="R124" i="458" s="1"/>
  <c r="P140" i="458"/>
  <c r="Q89" i="459"/>
  <c r="R73" i="459" s="1"/>
  <c r="P89" i="459"/>
  <c r="D2" i="446"/>
  <c r="P123" i="452"/>
  <c r="P157" i="446"/>
  <c r="Q72" i="455"/>
  <c r="R56" i="455" s="1"/>
  <c r="P72" i="455"/>
  <c r="Q140" i="456"/>
  <c r="R124" i="456" s="1"/>
  <c r="P140" i="456"/>
  <c r="Q21" i="455"/>
  <c r="R5" i="455" s="1"/>
  <c r="P21" i="455"/>
  <c r="D2" i="455"/>
  <c r="Q140" i="455"/>
  <c r="R124" i="455" s="1"/>
  <c r="P140" i="455"/>
  <c r="Q55" i="456"/>
  <c r="R39" i="456" s="1"/>
  <c r="P55" i="456"/>
  <c r="Q157" i="455"/>
  <c r="R141" i="455" s="1"/>
  <c r="P157" i="455"/>
  <c r="Q89" i="455"/>
  <c r="R73" i="455" s="1"/>
  <c r="P89" i="455"/>
  <c r="Q123" i="455"/>
  <c r="R107" i="455" s="1"/>
  <c r="P123" i="455"/>
  <c r="Q21" i="452"/>
  <c r="R5" i="452" s="1"/>
  <c r="P21" i="452"/>
  <c r="D2" i="452"/>
  <c r="Q55" i="453"/>
  <c r="R39" i="453" s="1"/>
  <c r="P55" i="453"/>
  <c r="D2" i="453"/>
  <c r="Q21" i="453"/>
  <c r="R5" i="453" s="1"/>
  <c r="P21" i="453"/>
  <c r="Q106" i="453"/>
  <c r="R90" i="453" s="1"/>
  <c r="P106" i="453"/>
  <c r="P38" i="453"/>
  <c r="Q38" i="453"/>
  <c r="R22" i="453" s="1"/>
  <c r="Q89" i="452"/>
  <c r="R73" i="452" s="1"/>
  <c r="P89" i="452"/>
  <c r="Q140" i="452"/>
  <c r="R124" i="452" s="1"/>
  <c r="P140" i="452"/>
  <c r="Q72" i="452"/>
  <c r="R56" i="452" s="1"/>
  <c r="P72" i="452"/>
  <c r="Q157" i="452"/>
  <c r="R141" i="452" s="1"/>
  <c r="P157" i="452"/>
  <c r="Q123" i="453"/>
  <c r="R107" i="453" s="1"/>
  <c r="P123" i="453"/>
  <c r="Q72" i="450"/>
  <c r="R56" i="450" s="1"/>
  <c r="P72" i="450"/>
  <c r="Q55" i="450"/>
  <c r="R39" i="450" s="1"/>
  <c r="P55" i="450"/>
  <c r="Q55" i="449"/>
  <c r="R39" i="449" s="1"/>
  <c r="P55" i="449"/>
  <c r="Q123" i="450"/>
  <c r="R107" i="450" s="1"/>
  <c r="P123" i="450"/>
  <c r="Q123" i="449"/>
  <c r="R107" i="449" s="1"/>
  <c r="P123" i="449"/>
  <c r="Q106" i="449"/>
  <c r="R90" i="449" s="1"/>
  <c r="P106" i="449"/>
  <c r="Q21" i="449"/>
  <c r="R5" i="449" s="1"/>
  <c r="P21" i="449"/>
  <c r="D2" i="449"/>
  <c r="Q140" i="450"/>
  <c r="R124" i="450" s="1"/>
  <c r="P140" i="450"/>
  <c r="Q72" i="449"/>
  <c r="R56" i="449" s="1"/>
  <c r="P72" i="449"/>
  <c r="Q21" i="450"/>
  <c r="R5" i="450" s="1"/>
  <c r="P21" i="450"/>
  <c r="D2" i="450"/>
  <c r="Q72" i="447"/>
  <c r="R56" i="447" s="1"/>
  <c r="P72" i="447"/>
  <c r="Q89" i="446"/>
  <c r="R73" i="446" s="1"/>
  <c r="P89" i="446"/>
  <c r="Q55" i="446"/>
  <c r="R39" i="446" s="1"/>
  <c r="P55" i="446"/>
  <c r="Q21" i="447"/>
  <c r="R5" i="447" s="1"/>
  <c r="P21" i="447"/>
  <c r="D2" i="447"/>
  <c r="Q38" i="446"/>
  <c r="R22" i="446" s="1"/>
  <c r="P38" i="446"/>
  <c r="Q123" i="447"/>
  <c r="R107" i="447" s="1"/>
  <c r="P123" i="447"/>
  <c r="P55" i="447"/>
  <c r="Q55" i="447"/>
  <c r="R39" i="447" s="1"/>
  <c r="P72" i="446"/>
  <c r="Q72" i="446"/>
  <c r="R56" i="446" s="1"/>
  <c r="Q21" i="443"/>
  <c r="R5" i="443" s="1"/>
  <c r="P21" i="443"/>
  <c r="D2" i="443"/>
  <c r="Q140" i="443"/>
  <c r="R124" i="443" s="1"/>
  <c r="P140" i="443"/>
  <c r="Q123" i="443"/>
  <c r="R107" i="443" s="1"/>
  <c r="P123" i="443"/>
  <c r="Q55" i="443"/>
  <c r="R39" i="443" s="1"/>
  <c r="P55" i="443"/>
  <c r="Q89" i="443"/>
  <c r="R73" i="443" s="1"/>
  <c r="P89" i="443"/>
  <c r="Q21" i="444"/>
  <c r="R5" i="444" s="1"/>
  <c r="P21" i="444"/>
  <c r="D2" i="444"/>
  <c r="Q72" i="443"/>
  <c r="R56" i="443" s="1"/>
  <c r="P72" i="443"/>
  <c r="Q55" i="444"/>
  <c r="R39" i="444" s="1"/>
  <c r="P55" i="444"/>
  <c r="Q55" i="441"/>
  <c r="R39" i="441" s="1"/>
  <c r="P55" i="441"/>
  <c r="D2" i="441"/>
  <c r="Q123" i="441"/>
  <c r="R107" i="441" s="1"/>
  <c r="P123" i="441"/>
  <c r="Q89" i="440"/>
  <c r="R73" i="440" s="1"/>
  <c r="P89" i="440"/>
  <c r="P140" i="440"/>
  <c r="Q140" i="440"/>
  <c r="R124" i="440" s="1"/>
  <c r="Q72" i="440"/>
  <c r="R56" i="440" s="1"/>
  <c r="P72" i="440"/>
  <c r="Q89" i="441"/>
  <c r="R73" i="441" s="1"/>
  <c r="P89" i="441"/>
  <c r="Q55" i="440"/>
  <c r="R39" i="440" s="1"/>
  <c r="P55" i="440"/>
  <c r="D2" i="440"/>
  <c r="Q21" i="440"/>
  <c r="R5" i="440" s="1"/>
  <c r="P21" i="440"/>
  <c r="Q106" i="441"/>
  <c r="R90" i="441" s="1"/>
  <c r="P106" i="441"/>
  <c r="Q72" i="437"/>
  <c r="R56" i="437" s="1"/>
  <c r="P72" i="437"/>
  <c r="Q106" i="437"/>
  <c r="R90" i="437" s="1"/>
  <c r="P106" i="437"/>
  <c r="Q140" i="438"/>
  <c r="R124" i="438" s="1"/>
  <c r="P140" i="438"/>
  <c r="Q55" i="438"/>
  <c r="R39" i="438" s="1"/>
  <c r="P55" i="438"/>
  <c r="Q38" i="437"/>
  <c r="R22" i="437" s="1"/>
  <c r="P38" i="437"/>
  <c r="Q38" i="438"/>
  <c r="R22" i="438" s="1"/>
  <c r="P38" i="438"/>
  <c r="Q140" i="437"/>
  <c r="R124" i="437" s="1"/>
  <c r="P140" i="437"/>
  <c r="D2" i="437"/>
  <c r="D2" i="438"/>
  <c r="P123" i="438"/>
  <c r="Q123" i="438"/>
  <c r="R107" i="438" s="1"/>
  <c r="AD140" i="435" l="1"/>
  <c r="AC140" i="435"/>
  <c r="Z140" i="435"/>
  <c r="Y140" i="435"/>
  <c r="L140" i="435"/>
  <c r="J140" i="435"/>
  <c r="I140" i="435"/>
  <c r="O127" i="435"/>
  <c r="M127" i="435"/>
  <c r="AF127" i="435" s="1"/>
  <c r="K127" i="435"/>
  <c r="G127" i="435"/>
  <c r="O126" i="435"/>
  <c r="M126" i="435"/>
  <c r="N126" i="435" s="1"/>
  <c r="P126" i="435" s="1"/>
  <c r="K126" i="435"/>
  <c r="G126" i="435"/>
  <c r="O125" i="435"/>
  <c r="M125" i="435"/>
  <c r="AE125" i="435" s="1"/>
  <c r="K125" i="435"/>
  <c r="G125" i="435"/>
  <c r="O124" i="435"/>
  <c r="M124" i="435"/>
  <c r="N124" i="435" s="1"/>
  <c r="K124" i="435"/>
  <c r="G124" i="435"/>
  <c r="AD123" i="435"/>
  <c r="AC123" i="435"/>
  <c r="Z123" i="435"/>
  <c r="Y123" i="435"/>
  <c r="L123" i="435"/>
  <c r="J123" i="435"/>
  <c r="I123" i="435"/>
  <c r="O108" i="435"/>
  <c r="M108" i="435"/>
  <c r="N108" i="435" s="1"/>
  <c r="K108" i="435"/>
  <c r="G108" i="435"/>
  <c r="O107" i="435"/>
  <c r="M107" i="435"/>
  <c r="N107" i="435" s="1"/>
  <c r="K107" i="435"/>
  <c r="G107" i="435"/>
  <c r="AD106" i="435"/>
  <c r="AC106" i="435"/>
  <c r="Z106" i="435"/>
  <c r="Y106" i="435"/>
  <c r="L106" i="435"/>
  <c r="J106" i="435"/>
  <c r="I106" i="435"/>
  <c r="O91" i="435"/>
  <c r="M91" i="435"/>
  <c r="N91" i="435" s="1"/>
  <c r="K91" i="435"/>
  <c r="G91" i="435"/>
  <c r="O90" i="435"/>
  <c r="M90" i="435"/>
  <c r="AF90" i="435" s="1"/>
  <c r="K90" i="435"/>
  <c r="G90" i="435"/>
  <c r="AD89" i="435"/>
  <c r="AC89" i="435"/>
  <c r="Z89" i="435"/>
  <c r="Y89" i="435"/>
  <c r="L89" i="435"/>
  <c r="J89" i="435"/>
  <c r="I89" i="435"/>
  <c r="O76" i="435"/>
  <c r="M76" i="435"/>
  <c r="AF76" i="435" s="1"/>
  <c r="K76" i="435"/>
  <c r="G76" i="435"/>
  <c r="O75" i="435"/>
  <c r="M75" i="435"/>
  <c r="N75" i="435" s="1"/>
  <c r="K75" i="435"/>
  <c r="G75" i="435"/>
  <c r="O74" i="435"/>
  <c r="M74" i="435"/>
  <c r="AF74" i="435" s="1"/>
  <c r="K74" i="435"/>
  <c r="G74" i="435"/>
  <c r="O73" i="435"/>
  <c r="M73" i="435"/>
  <c r="AF73" i="435" s="1"/>
  <c r="K73" i="435"/>
  <c r="G73" i="435"/>
  <c r="AD72" i="435"/>
  <c r="AC72" i="435"/>
  <c r="Z72" i="435"/>
  <c r="Y72" i="435"/>
  <c r="L72" i="435"/>
  <c r="J72" i="435"/>
  <c r="I72" i="435"/>
  <c r="O59" i="435"/>
  <c r="M59" i="435"/>
  <c r="AE59" i="435" s="1"/>
  <c r="K59" i="435"/>
  <c r="G59" i="435"/>
  <c r="O58" i="435"/>
  <c r="M58" i="435"/>
  <c r="N58" i="435" s="1"/>
  <c r="K58" i="435"/>
  <c r="G58" i="435"/>
  <c r="O57" i="435"/>
  <c r="M57" i="435"/>
  <c r="AE57" i="435" s="1"/>
  <c r="K57" i="435"/>
  <c r="G57" i="435"/>
  <c r="O56" i="435"/>
  <c r="M56" i="435"/>
  <c r="AF56" i="435" s="1"/>
  <c r="K56" i="435"/>
  <c r="G56" i="435"/>
  <c r="AD55" i="435"/>
  <c r="AC55" i="435"/>
  <c r="Z55" i="435"/>
  <c r="Y55" i="435"/>
  <c r="L55" i="435"/>
  <c r="J55" i="435"/>
  <c r="I55" i="435"/>
  <c r="O42" i="435"/>
  <c r="M42" i="435"/>
  <c r="AF42" i="435" s="1"/>
  <c r="K42" i="435"/>
  <c r="G42" i="435"/>
  <c r="O41" i="435"/>
  <c r="M41" i="435"/>
  <c r="AF41" i="435" s="1"/>
  <c r="K41" i="435"/>
  <c r="G41" i="435"/>
  <c r="AF40" i="435"/>
  <c r="AE40" i="435"/>
  <c r="O40" i="435"/>
  <c r="M40" i="435"/>
  <c r="N40" i="435" s="1"/>
  <c r="K40" i="435"/>
  <c r="G40" i="435"/>
  <c r="O39" i="435"/>
  <c r="M39" i="435"/>
  <c r="AF39" i="435" s="1"/>
  <c r="K39" i="435"/>
  <c r="G39" i="435"/>
  <c r="AD38" i="435"/>
  <c r="AC38" i="435"/>
  <c r="Z38" i="435"/>
  <c r="Y38" i="435"/>
  <c r="L38" i="435"/>
  <c r="J38" i="435"/>
  <c r="I38" i="435"/>
  <c r="O25" i="435"/>
  <c r="M25" i="435"/>
  <c r="AF25" i="435" s="1"/>
  <c r="K25" i="435"/>
  <c r="G25" i="435"/>
  <c r="O24" i="435"/>
  <c r="M24" i="435"/>
  <c r="AF24" i="435" s="1"/>
  <c r="K24" i="435"/>
  <c r="G24" i="435"/>
  <c r="O23" i="435"/>
  <c r="M23" i="435"/>
  <c r="AF23" i="435" s="1"/>
  <c r="K23" i="435"/>
  <c r="G23" i="435"/>
  <c r="O22" i="435"/>
  <c r="M22" i="435"/>
  <c r="AF22" i="435" s="1"/>
  <c r="K22" i="435"/>
  <c r="G22" i="435"/>
  <c r="AD21" i="435"/>
  <c r="AC21" i="435"/>
  <c r="Z21" i="435"/>
  <c r="Y21" i="435"/>
  <c r="L21" i="435"/>
  <c r="J21" i="435"/>
  <c r="I21" i="435"/>
  <c r="O7" i="435"/>
  <c r="M7" i="435"/>
  <c r="AE7" i="435" s="1"/>
  <c r="K7" i="435"/>
  <c r="G7" i="435"/>
  <c r="O6" i="435"/>
  <c r="M6" i="435"/>
  <c r="AE6" i="435" s="1"/>
  <c r="K6" i="435"/>
  <c r="G6" i="435"/>
  <c r="O5" i="435"/>
  <c r="M5" i="435"/>
  <c r="N5" i="435" s="1"/>
  <c r="K5" i="435"/>
  <c r="G5" i="435"/>
  <c r="H2" i="435"/>
  <c r="D1" i="435"/>
  <c r="L157" i="434"/>
  <c r="J157" i="434"/>
  <c r="I157" i="434"/>
  <c r="O152" i="434"/>
  <c r="M152" i="434"/>
  <c r="AB152" i="434" s="1"/>
  <c r="K152" i="434"/>
  <c r="G152" i="434"/>
  <c r="O151" i="434"/>
  <c r="M151" i="434"/>
  <c r="AB151" i="434" s="1"/>
  <c r="K151" i="434"/>
  <c r="G151" i="434"/>
  <c r="O150" i="434"/>
  <c r="M150" i="434"/>
  <c r="K150" i="434"/>
  <c r="G150" i="434"/>
  <c r="O149" i="434"/>
  <c r="M149" i="434"/>
  <c r="K149" i="434"/>
  <c r="G149" i="434"/>
  <c r="O148" i="434"/>
  <c r="M148" i="434"/>
  <c r="AB148" i="434" s="1"/>
  <c r="K148" i="434"/>
  <c r="G148" i="434"/>
  <c r="O147" i="434"/>
  <c r="M147" i="434"/>
  <c r="AB147" i="434" s="1"/>
  <c r="K147" i="434"/>
  <c r="G147" i="434"/>
  <c r="O146" i="434"/>
  <c r="M146" i="434"/>
  <c r="N146" i="434" s="1"/>
  <c r="K146" i="434"/>
  <c r="G146" i="434"/>
  <c r="O145" i="434"/>
  <c r="M145" i="434"/>
  <c r="K145" i="434"/>
  <c r="G145" i="434"/>
  <c r="O144" i="434"/>
  <c r="M144" i="434"/>
  <c r="AB144" i="434" s="1"/>
  <c r="K144" i="434"/>
  <c r="G144" i="434"/>
  <c r="AA143" i="434"/>
  <c r="O143" i="434"/>
  <c r="M143" i="434"/>
  <c r="AB143" i="434" s="1"/>
  <c r="K143" i="434"/>
  <c r="G143" i="434"/>
  <c r="O142" i="434"/>
  <c r="M142" i="434"/>
  <c r="AB142" i="434" s="1"/>
  <c r="K142" i="434"/>
  <c r="G142" i="434"/>
  <c r="O141" i="434"/>
  <c r="M141" i="434"/>
  <c r="AB141" i="434" s="1"/>
  <c r="K141" i="434"/>
  <c r="G141" i="434"/>
  <c r="L140" i="434"/>
  <c r="J140" i="434"/>
  <c r="K140" i="434" s="1"/>
  <c r="I140" i="434"/>
  <c r="O135" i="434"/>
  <c r="M135" i="434"/>
  <c r="AA135" i="434" s="1"/>
  <c r="K135" i="434"/>
  <c r="G135" i="434"/>
  <c r="O134" i="434"/>
  <c r="M134" i="434"/>
  <c r="N134" i="434" s="1"/>
  <c r="K134" i="434"/>
  <c r="G134" i="434"/>
  <c r="O133" i="434"/>
  <c r="M133" i="434"/>
  <c r="AA133" i="434" s="1"/>
  <c r="K133" i="434"/>
  <c r="G133" i="434"/>
  <c r="O132" i="434"/>
  <c r="M132" i="434"/>
  <c r="N132" i="434" s="1"/>
  <c r="K132" i="434"/>
  <c r="G132" i="434"/>
  <c r="O131" i="434"/>
  <c r="M131" i="434"/>
  <c r="AA131" i="434" s="1"/>
  <c r="K131" i="434"/>
  <c r="G131" i="434"/>
  <c r="AA130" i="434"/>
  <c r="O130" i="434"/>
  <c r="M130" i="434"/>
  <c r="AB130" i="434" s="1"/>
  <c r="K130" i="434"/>
  <c r="G130" i="434"/>
  <c r="O129" i="434"/>
  <c r="M129" i="434"/>
  <c r="AA129" i="434" s="1"/>
  <c r="K129" i="434"/>
  <c r="G129" i="434"/>
  <c r="O128" i="434"/>
  <c r="M128" i="434"/>
  <c r="N128" i="434" s="1"/>
  <c r="K128" i="434"/>
  <c r="G128" i="434"/>
  <c r="O127" i="434"/>
  <c r="M127" i="434"/>
  <c r="AA127" i="434" s="1"/>
  <c r="K127" i="434"/>
  <c r="G127" i="434"/>
  <c r="O126" i="434"/>
  <c r="M126" i="434"/>
  <c r="AB126" i="434" s="1"/>
  <c r="K126" i="434"/>
  <c r="G126" i="434"/>
  <c r="O125" i="434"/>
  <c r="M125" i="434"/>
  <c r="AA125" i="434" s="1"/>
  <c r="K125" i="434"/>
  <c r="G125" i="434"/>
  <c r="O124" i="434"/>
  <c r="M124" i="434"/>
  <c r="N124" i="434" s="1"/>
  <c r="K124" i="434"/>
  <c r="G124" i="434"/>
  <c r="L123" i="434"/>
  <c r="J123" i="434"/>
  <c r="I123" i="434"/>
  <c r="O111" i="434"/>
  <c r="M111" i="434"/>
  <c r="AB111" i="434" s="1"/>
  <c r="K111" i="434"/>
  <c r="G111" i="434"/>
  <c r="AB110" i="434"/>
  <c r="O110" i="434"/>
  <c r="M110" i="434"/>
  <c r="N110" i="434" s="1"/>
  <c r="K110" i="434"/>
  <c r="G110" i="434"/>
  <c r="O109" i="434"/>
  <c r="M109" i="434"/>
  <c r="AB109" i="434" s="1"/>
  <c r="K109" i="434"/>
  <c r="G109" i="434"/>
  <c r="AA108" i="434"/>
  <c r="O108" i="434"/>
  <c r="M108" i="434"/>
  <c r="AB108" i="434" s="1"/>
  <c r="K108" i="434"/>
  <c r="G108" i="434"/>
  <c r="O107" i="434"/>
  <c r="M107" i="434"/>
  <c r="K107" i="434"/>
  <c r="G107" i="434"/>
  <c r="L106" i="434"/>
  <c r="J106" i="434"/>
  <c r="I106" i="434"/>
  <c r="O92" i="434"/>
  <c r="M92" i="434"/>
  <c r="AB92" i="434" s="1"/>
  <c r="K92" i="434"/>
  <c r="G92" i="434"/>
  <c r="O91" i="434"/>
  <c r="M91" i="434"/>
  <c r="AB91" i="434" s="1"/>
  <c r="K91" i="434"/>
  <c r="G91" i="434"/>
  <c r="O90" i="434"/>
  <c r="N90" i="434"/>
  <c r="P90" i="434" s="1"/>
  <c r="M90" i="434"/>
  <c r="AB90" i="434" s="1"/>
  <c r="K90" i="434"/>
  <c r="G90" i="434"/>
  <c r="L89" i="434"/>
  <c r="J89" i="434"/>
  <c r="I89" i="434"/>
  <c r="O80" i="434"/>
  <c r="M80" i="434"/>
  <c r="N80" i="434" s="1"/>
  <c r="K80" i="434"/>
  <c r="G80" i="434"/>
  <c r="O79" i="434"/>
  <c r="M79" i="434"/>
  <c r="N79" i="434" s="1"/>
  <c r="Q79" i="434" s="1"/>
  <c r="K79" i="434"/>
  <c r="G79" i="434"/>
  <c r="O78" i="434"/>
  <c r="M78" i="434"/>
  <c r="AB78" i="434" s="1"/>
  <c r="K78" i="434"/>
  <c r="G78" i="434"/>
  <c r="O77" i="434"/>
  <c r="M77" i="434"/>
  <c r="AA77" i="434" s="1"/>
  <c r="K77" i="434"/>
  <c r="G77" i="434"/>
  <c r="O76" i="434"/>
  <c r="M76" i="434"/>
  <c r="N76" i="434" s="1"/>
  <c r="K76" i="434"/>
  <c r="G76" i="434"/>
  <c r="O75" i="434"/>
  <c r="M75" i="434"/>
  <c r="AA75" i="434" s="1"/>
  <c r="K75" i="434"/>
  <c r="G75" i="434"/>
  <c r="O74" i="434"/>
  <c r="M74" i="434"/>
  <c r="N74" i="434" s="1"/>
  <c r="K74" i="434"/>
  <c r="G74" i="434"/>
  <c r="O73" i="434"/>
  <c r="M73" i="434"/>
  <c r="AB73" i="434" s="1"/>
  <c r="K73" i="434"/>
  <c r="G73" i="434"/>
  <c r="L72" i="434"/>
  <c r="J72" i="434"/>
  <c r="I72" i="434"/>
  <c r="O63" i="434"/>
  <c r="M63" i="434"/>
  <c r="AB63" i="434" s="1"/>
  <c r="K63" i="434"/>
  <c r="G63" i="434"/>
  <c r="O62" i="434"/>
  <c r="M62" i="434"/>
  <c r="AB62" i="434" s="1"/>
  <c r="K62" i="434"/>
  <c r="G62" i="434"/>
  <c r="O61" i="434"/>
  <c r="M61" i="434"/>
  <c r="AB61" i="434" s="1"/>
  <c r="K61" i="434"/>
  <c r="G61" i="434"/>
  <c r="O60" i="434"/>
  <c r="M60" i="434"/>
  <c r="K60" i="434"/>
  <c r="G60" i="434"/>
  <c r="O59" i="434"/>
  <c r="M59" i="434"/>
  <c r="AB59" i="434" s="1"/>
  <c r="K59" i="434"/>
  <c r="G59" i="434"/>
  <c r="O58" i="434"/>
  <c r="M58" i="434"/>
  <c r="AB58" i="434" s="1"/>
  <c r="K58" i="434"/>
  <c r="G58" i="434"/>
  <c r="O57" i="434"/>
  <c r="M57" i="434"/>
  <c r="K57" i="434"/>
  <c r="G57" i="434"/>
  <c r="O56" i="434"/>
  <c r="M56" i="434"/>
  <c r="AB56" i="434" s="1"/>
  <c r="K56" i="434"/>
  <c r="G56" i="434"/>
  <c r="L55" i="434"/>
  <c r="J55" i="434"/>
  <c r="I55" i="434"/>
  <c r="O39" i="434"/>
  <c r="M39" i="434"/>
  <c r="AA39" i="434" s="1"/>
  <c r="K39" i="434"/>
  <c r="G39" i="434"/>
  <c r="L38" i="434"/>
  <c r="J38" i="434"/>
  <c r="I38" i="434"/>
  <c r="O23" i="434"/>
  <c r="M23" i="434"/>
  <c r="N23" i="434" s="1"/>
  <c r="K23" i="434"/>
  <c r="G23" i="434"/>
  <c r="AA22" i="434"/>
  <c r="O22" i="434"/>
  <c r="M22" i="434"/>
  <c r="AB22" i="434" s="1"/>
  <c r="K22" i="434"/>
  <c r="G22" i="434"/>
  <c r="L21" i="434"/>
  <c r="J21" i="434"/>
  <c r="I21" i="434"/>
  <c r="O8" i="434"/>
  <c r="M8" i="434"/>
  <c r="N8" i="434" s="1"/>
  <c r="K8" i="434"/>
  <c r="G8" i="434"/>
  <c r="O7" i="434"/>
  <c r="M7" i="434"/>
  <c r="AB7" i="434" s="1"/>
  <c r="K7" i="434"/>
  <c r="G7" i="434"/>
  <c r="O6" i="434"/>
  <c r="M6" i="434"/>
  <c r="AB6" i="434" s="1"/>
  <c r="K6" i="434"/>
  <c r="G6" i="434"/>
  <c r="O5" i="434"/>
  <c r="M5" i="434"/>
  <c r="N5" i="434" s="1"/>
  <c r="K5" i="434"/>
  <c r="G5" i="434"/>
  <c r="H2" i="434"/>
  <c r="D1" i="434"/>
  <c r="X34" i="433"/>
  <c r="W34" i="433"/>
  <c r="V34" i="433"/>
  <c r="P34" i="433"/>
  <c r="O34" i="433"/>
  <c r="N34" i="433"/>
  <c r="M34" i="433"/>
  <c r="H34" i="433"/>
  <c r="G34" i="433"/>
  <c r="O16" i="433"/>
  <c r="N16" i="433"/>
  <c r="M16" i="433"/>
  <c r="K16" i="433"/>
  <c r="H16" i="433"/>
  <c r="G16" i="433"/>
  <c r="F16" i="433"/>
  <c r="E16" i="433"/>
  <c r="F8" i="433"/>
  <c r="M7" i="433"/>
  <c r="K7" i="433"/>
  <c r="I7" i="433"/>
  <c r="G7" i="433"/>
  <c r="F7" i="433"/>
  <c r="E7" i="433"/>
  <c r="M6" i="433"/>
  <c r="K6" i="433"/>
  <c r="I6" i="433"/>
  <c r="G6" i="433"/>
  <c r="F6" i="433"/>
  <c r="E6" i="433"/>
  <c r="AD140" i="432"/>
  <c r="AC140" i="432"/>
  <c r="Z140" i="432"/>
  <c r="Y140" i="432"/>
  <c r="T140" i="432"/>
  <c r="S140" i="432"/>
  <c r="L140" i="432"/>
  <c r="J140" i="432"/>
  <c r="I140" i="432"/>
  <c r="O126" i="432"/>
  <c r="M126" i="432"/>
  <c r="AF126" i="432" s="1"/>
  <c r="K126" i="432"/>
  <c r="G126" i="432"/>
  <c r="O125" i="432"/>
  <c r="M125" i="432"/>
  <c r="AE125" i="432" s="1"/>
  <c r="K125" i="432"/>
  <c r="G125" i="432"/>
  <c r="O124" i="432"/>
  <c r="M124" i="432"/>
  <c r="K124" i="432"/>
  <c r="G124" i="432"/>
  <c r="AD123" i="432"/>
  <c r="AC123" i="432"/>
  <c r="Z123" i="432"/>
  <c r="Y123" i="432"/>
  <c r="T123" i="432"/>
  <c r="S123" i="432"/>
  <c r="L123" i="432"/>
  <c r="J123" i="432"/>
  <c r="I123" i="432"/>
  <c r="O108" i="432"/>
  <c r="M108" i="432"/>
  <c r="AF108" i="432" s="1"/>
  <c r="K108" i="432"/>
  <c r="G108" i="432"/>
  <c r="O107" i="432"/>
  <c r="M107" i="432"/>
  <c r="M123" i="432" s="1"/>
  <c r="K107" i="432"/>
  <c r="G107" i="432"/>
  <c r="AD106" i="432"/>
  <c r="AC106" i="432"/>
  <c r="Z106" i="432"/>
  <c r="Y106" i="432"/>
  <c r="T106" i="432"/>
  <c r="S106" i="432"/>
  <c r="L106" i="432"/>
  <c r="J106" i="432"/>
  <c r="I106" i="432"/>
  <c r="O91" i="432"/>
  <c r="M91" i="432"/>
  <c r="AF91" i="432" s="1"/>
  <c r="K91" i="432"/>
  <c r="G91" i="432"/>
  <c r="O90" i="432"/>
  <c r="M90" i="432"/>
  <c r="AE90" i="432" s="1"/>
  <c r="K90" i="432"/>
  <c r="G90" i="432"/>
  <c r="AD89" i="432"/>
  <c r="AC89" i="432"/>
  <c r="Z89" i="432"/>
  <c r="Y89" i="432"/>
  <c r="T89" i="432"/>
  <c r="S89" i="432"/>
  <c r="L89" i="432"/>
  <c r="J89" i="432"/>
  <c r="I89" i="432"/>
  <c r="O77" i="432"/>
  <c r="M77" i="432"/>
  <c r="AF77" i="432" s="1"/>
  <c r="K77" i="432"/>
  <c r="G77" i="432"/>
  <c r="AF76" i="432"/>
  <c r="O76" i="432"/>
  <c r="M76" i="432"/>
  <c r="K76" i="432"/>
  <c r="G76" i="432"/>
  <c r="O75" i="432"/>
  <c r="M75" i="432"/>
  <c r="AE75" i="432" s="1"/>
  <c r="K75" i="432"/>
  <c r="G75" i="432"/>
  <c r="O74" i="432"/>
  <c r="M74" i="432"/>
  <c r="N74" i="432" s="1"/>
  <c r="K74" i="432"/>
  <c r="G74" i="432"/>
  <c r="O73" i="432"/>
  <c r="M73" i="432"/>
  <c r="K73" i="432"/>
  <c r="G73" i="432"/>
  <c r="AD72" i="432"/>
  <c r="AC72" i="432"/>
  <c r="Z72" i="432"/>
  <c r="Y72" i="432"/>
  <c r="T72" i="432"/>
  <c r="S72" i="432"/>
  <c r="O72" i="432"/>
  <c r="L72" i="432"/>
  <c r="J72" i="432"/>
  <c r="I72" i="432"/>
  <c r="AF59" i="432"/>
  <c r="O59" i="432"/>
  <c r="M59" i="432"/>
  <c r="N59" i="432" s="1"/>
  <c r="K59" i="432"/>
  <c r="G59" i="432"/>
  <c r="O58" i="432"/>
  <c r="M58" i="432"/>
  <c r="AF58" i="432" s="1"/>
  <c r="K58" i="432"/>
  <c r="G58" i="432"/>
  <c r="O57" i="432"/>
  <c r="M57" i="432"/>
  <c r="AF57" i="432" s="1"/>
  <c r="K57" i="432"/>
  <c r="G57" i="432"/>
  <c r="AE56" i="432"/>
  <c r="O56" i="432"/>
  <c r="M56" i="432"/>
  <c r="AF56" i="432" s="1"/>
  <c r="K56" i="432"/>
  <c r="G56" i="432"/>
  <c r="AD55" i="432"/>
  <c r="AC55" i="432"/>
  <c r="Z55" i="432"/>
  <c r="Y55" i="432"/>
  <c r="T55" i="432"/>
  <c r="S55" i="432"/>
  <c r="L55" i="432"/>
  <c r="O55" i="432" s="1"/>
  <c r="J55" i="432"/>
  <c r="I55" i="432"/>
  <c r="O42" i="432"/>
  <c r="M42" i="432"/>
  <c r="AF42" i="432" s="1"/>
  <c r="K42" i="432"/>
  <c r="G42" i="432"/>
  <c r="O41" i="432"/>
  <c r="M41" i="432"/>
  <c r="AF41" i="432" s="1"/>
  <c r="K41" i="432"/>
  <c r="G41" i="432"/>
  <c r="AF40" i="432"/>
  <c r="O40" i="432"/>
  <c r="M40" i="432"/>
  <c r="N40" i="432" s="1"/>
  <c r="K40" i="432"/>
  <c r="G40" i="432"/>
  <c r="O39" i="432"/>
  <c r="M39" i="432"/>
  <c r="N39" i="432" s="1"/>
  <c r="K39" i="432"/>
  <c r="G39" i="432"/>
  <c r="AD38" i="432"/>
  <c r="AC38" i="432"/>
  <c r="Z38" i="432"/>
  <c r="Y38" i="432"/>
  <c r="T38" i="432"/>
  <c r="S38" i="432"/>
  <c r="L38" i="432"/>
  <c r="J38" i="432"/>
  <c r="I38" i="432"/>
  <c r="O38" i="432" s="1"/>
  <c r="O25" i="432"/>
  <c r="M25" i="432"/>
  <c r="AF25" i="432" s="1"/>
  <c r="K25" i="432"/>
  <c r="G25" i="432"/>
  <c r="O24" i="432"/>
  <c r="M24" i="432"/>
  <c r="N24" i="432" s="1"/>
  <c r="K24" i="432"/>
  <c r="G24" i="432"/>
  <c r="O23" i="432"/>
  <c r="M23" i="432"/>
  <c r="AE23" i="432" s="1"/>
  <c r="K23" i="432"/>
  <c r="G23" i="432"/>
  <c r="O22" i="432"/>
  <c r="M22" i="432"/>
  <c r="AF22" i="432" s="1"/>
  <c r="K22" i="432"/>
  <c r="G22" i="432"/>
  <c r="AD21" i="432"/>
  <c r="AC21" i="432"/>
  <c r="Z21" i="432"/>
  <c r="Y21" i="432"/>
  <c r="T21" i="432"/>
  <c r="S21" i="432"/>
  <c r="L21" i="432"/>
  <c r="J21" i="432"/>
  <c r="I21" i="432"/>
  <c r="O7" i="432"/>
  <c r="M7" i="432"/>
  <c r="AF7" i="432" s="1"/>
  <c r="K7" i="432"/>
  <c r="G7" i="432"/>
  <c r="O6" i="432"/>
  <c r="M6" i="432"/>
  <c r="AF6" i="432" s="1"/>
  <c r="K6" i="432"/>
  <c r="G6" i="432"/>
  <c r="O5" i="432"/>
  <c r="M5" i="432"/>
  <c r="AF5" i="432" s="1"/>
  <c r="K5" i="432"/>
  <c r="G5" i="432"/>
  <c r="H2" i="432"/>
  <c r="D1" i="432"/>
  <c r="T157" i="431"/>
  <c r="S157" i="431"/>
  <c r="L157" i="431"/>
  <c r="J157" i="431"/>
  <c r="K157" i="431" s="1"/>
  <c r="I157" i="431"/>
  <c r="O152" i="431"/>
  <c r="M152" i="431"/>
  <c r="N152" i="431" s="1"/>
  <c r="K152" i="431"/>
  <c r="G152" i="431"/>
  <c r="O151" i="431"/>
  <c r="M151" i="431"/>
  <c r="N151" i="431" s="1"/>
  <c r="K151" i="431"/>
  <c r="G151" i="431"/>
  <c r="O150" i="431"/>
  <c r="M150" i="431"/>
  <c r="AB150" i="431" s="1"/>
  <c r="K150" i="431"/>
  <c r="G150" i="431"/>
  <c r="O149" i="431"/>
  <c r="M149" i="431"/>
  <c r="AB149" i="431" s="1"/>
  <c r="K149" i="431"/>
  <c r="G149" i="431"/>
  <c r="O148" i="431"/>
  <c r="M148" i="431"/>
  <c r="N148" i="431" s="1"/>
  <c r="K148" i="431"/>
  <c r="G148" i="431"/>
  <c r="O147" i="431"/>
  <c r="M147" i="431"/>
  <c r="N147" i="431" s="1"/>
  <c r="K147" i="431"/>
  <c r="G147" i="431"/>
  <c r="O146" i="431"/>
  <c r="M146" i="431"/>
  <c r="AB146" i="431" s="1"/>
  <c r="K146" i="431"/>
  <c r="G146" i="431"/>
  <c r="AA145" i="431"/>
  <c r="O145" i="431"/>
  <c r="M145" i="431"/>
  <c r="AB145" i="431" s="1"/>
  <c r="K145" i="431"/>
  <c r="G145" i="431"/>
  <c r="O144" i="431"/>
  <c r="M144" i="431"/>
  <c r="N144" i="431" s="1"/>
  <c r="K144" i="431"/>
  <c r="G144" i="431"/>
  <c r="O143" i="431"/>
  <c r="M143" i="431"/>
  <c r="K143" i="431"/>
  <c r="G143" i="431"/>
  <c r="O142" i="431"/>
  <c r="M142" i="431"/>
  <c r="AB142" i="431" s="1"/>
  <c r="K142" i="431"/>
  <c r="G142" i="431"/>
  <c r="O141" i="431"/>
  <c r="M141" i="431"/>
  <c r="AA141" i="431" s="1"/>
  <c r="K141" i="431"/>
  <c r="G141" i="431"/>
  <c r="T140" i="431"/>
  <c r="S140" i="431"/>
  <c r="L140" i="431"/>
  <c r="J140" i="431"/>
  <c r="I140" i="431"/>
  <c r="O134" i="431"/>
  <c r="M134" i="431"/>
  <c r="K134" i="431"/>
  <c r="G134" i="431"/>
  <c r="O133" i="431"/>
  <c r="M133" i="431"/>
  <c r="K133" i="431"/>
  <c r="G133" i="431"/>
  <c r="O132" i="431"/>
  <c r="M132" i="431"/>
  <c r="AA132" i="431" s="1"/>
  <c r="K132" i="431"/>
  <c r="G132" i="431"/>
  <c r="O131" i="431"/>
  <c r="M131" i="431"/>
  <c r="AB131" i="431" s="1"/>
  <c r="K131" i="431"/>
  <c r="G131" i="431"/>
  <c r="O130" i="431"/>
  <c r="M130" i="431"/>
  <c r="AB130" i="431" s="1"/>
  <c r="K130" i="431"/>
  <c r="G130" i="431"/>
  <c r="O129" i="431"/>
  <c r="M129" i="431"/>
  <c r="N129" i="431" s="1"/>
  <c r="K129" i="431"/>
  <c r="G129" i="431"/>
  <c r="O128" i="431"/>
  <c r="M128" i="431"/>
  <c r="AA128" i="431" s="1"/>
  <c r="K128" i="431"/>
  <c r="G128" i="431"/>
  <c r="O127" i="431"/>
  <c r="M127" i="431"/>
  <c r="AB127" i="431" s="1"/>
  <c r="K127" i="431"/>
  <c r="G127" i="431"/>
  <c r="AA126" i="431"/>
  <c r="O126" i="431"/>
  <c r="M126" i="431"/>
  <c r="AB126" i="431" s="1"/>
  <c r="K126" i="431"/>
  <c r="G126" i="431"/>
  <c r="O125" i="431"/>
  <c r="M125" i="431"/>
  <c r="N125" i="431" s="1"/>
  <c r="K125" i="431"/>
  <c r="G125" i="431"/>
  <c r="O124" i="431"/>
  <c r="M124" i="431"/>
  <c r="N124" i="431" s="1"/>
  <c r="P124" i="431" s="1"/>
  <c r="K124" i="431"/>
  <c r="G124" i="431"/>
  <c r="T123" i="431"/>
  <c r="S123" i="431"/>
  <c r="L123" i="431"/>
  <c r="O123" i="431" s="1"/>
  <c r="J123" i="431"/>
  <c r="K123" i="431" s="1"/>
  <c r="I123" i="431"/>
  <c r="O111" i="431"/>
  <c r="M111" i="431"/>
  <c r="K111" i="431"/>
  <c r="G111" i="431"/>
  <c r="O110" i="431"/>
  <c r="M110" i="431"/>
  <c r="K110" i="431"/>
  <c r="G110" i="431"/>
  <c r="O109" i="431"/>
  <c r="M109" i="431"/>
  <c r="AB109" i="431" s="1"/>
  <c r="K109" i="431"/>
  <c r="G109" i="431"/>
  <c r="O108" i="431"/>
  <c r="M108" i="431"/>
  <c r="K108" i="431"/>
  <c r="G108" i="431"/>
  <c r="O107" i="431"/>
  <c r="M107" i="431"/>
  <c r="K107" i="431"/>
  <c r="G107" i="431"/>
  <c r="T106" i="431"/>
  <c r="S106" i="431"/>
  <c r="L106" i="431"/>
  <c r="J106" i="431"/>
  <c r="I106" i="431"/>
  <c r="O92" i="431"/>
  <c r="M92" i="431"/>
  <c r="N92" i="431" s="1"/>
  <c r="K92" i="431"/>
  <c r="G92" i="431"/>
  <c r="O91" i="431"/>
  <c r="M91" i="431"/>
  <c r="K91" i="431"/>
  <c r="G91" i="431"/>
  <c r="O90" i="431"/>
  <c r="M90" i="431"/>
  <c r="AA90" i="431" s="1"/>
  <c r="K90" i="431"/>
  <c r="G90" i="431"/>
  <c r="T89" i="431"/>
  <c r="S89" i="431"/>
  <c r="L89" i="431"/>
  <c r="K89" i="431"/>
  <c r="J89" i="431"/>
  <c r="I89" i="431"/>
  <c r="O80" i="431"/>
  <c r="M80" i="431"/>
  <c r="AB80" i="431" s="1"/>
  <c r="K80" i="431"/>
  <c r="G80" i="431"/>
  <c r="O79" i="431"/>
  <c r="M79" i="431"/>
  <c r="N79" i="431" s="1"/>
  <c r="K79" i="431"/>
  <c r="G79" i="431"/>
  <c r="O78" i="431"/>
  <c r="M78" i="431"/>
  <c r="N78" i="431" s="1"/>
  <c r="K78" i="431"/>
  <c r="G78" i="431"/>
  <c r="O77" i="431"/>
  <c r="M77" i="431"/>
  <c r="AB77" i="431" s="1"/>
  <c r="K77" i="431"/>
  <c r="G77" i="431"/>
  <c r="O76" i="431"/>
  <c r="M76" i="431"/>
  <c r="AB76" i="431" s="1"/>
  <c r="K76" i="431"/>
  <c r="G76" i="431"/>
  <c r="O75" i="431"/>
  <c r="M75" i="431"/>
  <c r="N75" i="431" s="1"/>
  <c r="K75" i="431"/>
  <c r="G75" i="431"/>
  <c r="AB74" i="431"/>
  <c r="O74" i="431"/>
  <c r="N74" i="431"/>
  <c r="P74" i="431" s="1"/>
  <c r="M74" i="431"/>
  <c r="AA74" i="431" s="1"/>
  <c r="K74" i="431"/>
  <c r="G74" i="431"/>
  <c r="O73" i="431"/>
  <c r="M73" i="431"/>
  <c r="AB73" i="431" s="1"/>
  <c r="K73" i="431"/>
  <c r="G73" i="431"/>
  <c r="T72" i="431"/>
  <c r="S72" i="431"/>
  <c r="L72" i="431"/>
  <c r="O72" i="431" s="1"/>
  <c r="J72" i="431"/>
  <c r="I72" i="431"/>
  <c r="O63" i="431"/>
  <c r="M63" i="431"/>
  <c r="AB63" i="431" s="1"/>
  <c r="K63" i="431"/>
  <c r="G63" i="431"/>
  <c r="O62" i="431"/>
  <c r="M62" i="431"/>
  <c r="AB62" i="431" s="1"/>
  <c r="K62" i="431"/>
  <c r="G62" i="431"/>
  <c r="O61" i="431"/>
  <c r="M61" i="431"/>
  <c r="N61" i="431" s="1"/>
  <c r="K61" i="431"/>
  <c r="G61" i="431"/>
  <c r="AB60" i="431"/>
  <c r="O60" i="431"/>
  <c r="N60" i="431"/>
  <c r="M60" i="431"/>
  <c r="AA60" i="431" s="1"/>
  <c r="K60" i="431"/>
  <c r="G60" i="431"/>
  <c r="O59" i="431"/>
  <c r="M59" i="431"/>
  <c r="AB59" i="431" s="1"/>
  <c r="K59" i="431"/>
  <c r="G59" i="431"/>
  <c r="O58" i="431"/>
  <c r="M58" i="431"/>
  <c r="AB58" i="431" s="1"/>
  <c r="K58" i="431"/>
  <c r="G58" i="431"/>
  <c r="O57" i="431"/>
  <c r="M57" i="431"/>
  <c r="N57" i="431" s="1"/>
  <c r="K57" i="431"/>
  <c r="G57" i="431"/>
  <c r="O56" i="431"/>
  <c r="M56" i="431"/>
  <c r="AB56" i="431" s="1"/>
  <c r="K56" i="431"/>
  <c r="G56" i="431"/>
  <c r="T55" i="431"/>
  <c r="S55" i="431"/>
  <c r="L55" i="431"/>
  <c r="O55" i="431" s="1"/>
  <c r="J55" i="431"/>
  <c r="K55" i="431" s="1"/>
  <c r="I55" i="431"/>
  <c r="O39" i="431"/>
  <c r="M39" i="431"/>
  <c r="AB39" i="431" s="1"/>
  <c r="K39" i="431"/>
  <c r="G39" i="431"/>
  <c r="T38" i="431"/>
  <c r="S38" i="431"/>
  <c r="L38" i="431"/>
  <c r="J38" i="431"/>
  <c r="I38" i="431"/>
  <c r="O23" i="431"/>
  <c r="M23" i="431"/>
  <c r="AB23" i="431" s="1"/>
  <c r="K23" i="431"/>
  <c r="G23" i="431"/>
  <c r="O22" i="431"/>
  <c r="M22" i="431"/>
  <c r="N22" i="431" s="1"/>
  <c r="K22" i="431"/>
  <c r="G22" i="431"/>
  <c r="T21" i="431"/>
  <c r="S21" i="431"/>
  <c r="L21" i="431"/>
  <c r="J21" i="431"/>
  <c r="I21" i="431"/>
  <c r="O8" i="431"/>
  <c r="M8" i="431"/>
  <c r="AB8" i="431" s="1"/>
  <c r="K8" i="431"/>
  <c r="G8" i="431"/>
  <c r="O7" i="431"/>
  <c r="M7" i="431"/>
  <c r="AB7" i="431" s="1"/>
  <c r="K7" i="431"/>
  <c r="G7" i="431"/>
  <c r="O6" i="431"/>
  <c r="M6" i="431"/>
  <c r="N6" i="431" s="1"/>
  <c r="K6" i="431"/>
  <c r="G6" i="431"/>
  <c r="O5" i="431"/>
  <c r="N5" i="431"/>
  <c r="P5" i="431" s="1"/>
  <c r="M5" i="431"/>
  <c r="AB5" i="431" s="1"/>
  <c r="K5" i="431"/>
  <c r="G5" i="431"/>
  <c r="H2" i="431"/>
  <c r="D1" i="431"/>
  <c r="X34" i="430"/>
  <c r="W34" i="430"/>
  <c r="V34" i="430"/>
  <c r="P34" i="430"/>
  <c r="O34" i="430"/>
  <c r="N34" i="430"/>
  <c r="M34" i="430"/>
  <c r="H34" i="430"/>
  <c r="G34" i="430"/>
  <c r="O16" i="430"/>
  <c r="N16" i="430"/>
  <c r="M16" i="430"/>
  <c r="K16" i="430"/>
  <c r="H16" i="430"/>
  <c r="G16" i="430"/>
  <c r="F16" i="430"/>
  <c r="E16" i="430"/>
  <c r="F8" i="430"/>
  <c r="M7" i="430"/>
  <c r="K7" i="430"/>
  <c r="I7" i="430"/>
  <c r="G7" i="430"/>
  <c r="F7" i="430"/>
  <c r="E7" i="430"/>
  <c r="M6" i="430"/>
  <c r="K6" i="430"/>
  <c r="I6" i="430"/>
  <c r="G6" i="430"/>
  <c r="F6" i="430"/>
  <c r="E6" i="430"/>
  <c r="AD140" i="429"/>
  <c r="AC140" i="429"/>
  <c r="Z140" i="429"/>
  <c r="Y140" i="429"/>
  <c r="L140" i="429"/>
  <c r="J140" i="429"/>
  <c r="I140" i="429"/>
  <c r="O126" i="429"/>
  <c r="M126" i="429"/>
  <c r="AF126" i="429" s="1"/>
  <c r="K126" i="429"/>
  <c r="G126" i="429"/>
  <c r="O125" i="429"/>
  <c r="M125" i="429"/>
  <c r="AF125" i="429" s="1"/>
  <c r="K125" i="429"/>
  <c r="G125" i="429"/>
  <c r="O124" i="429"/>
  <c r="M124" i="429"/>
  <c r="AF124" i="429" s="1"/>
  <c r="K124" i="429"/>
  <c r="G124" i="429"/>
  <c r="AD123" i="429"/>
  <c r="AC123" i="429"/>
  <c r="Z123" i="429"/>
  <c r="Y123" i="429"/>
  <c r="L123" i="429"/>
  <c r="J123" i="429"/>
  <c r="I123" i="429"/>
  <c r="O108" i="429"/>
  <c r="M108" i="429"/>
  <c r="AE108" i="429" s="1"/>
  <c r="K108" i="429"/>
  <c r="G108" i="429"/>
  <c r="O107" i="429"/>
  <c r="M107" i="429"/>
  <c r="N107" i="429" s="1"/>
  <c r="K107" i="429"/>
  <c r="G107" i="429"/>
  <c r="AD106" i="429"/>
  <c r="AC106" i="429"/>
  <c r="Z106" i="429"/>
  <c r="Y106" i="429"/>
  <c r="L106" i="429"/>
  <c r="J106" i="429"/>
  <c r="I106" i="429"/>
  <c r="AF91" i="429"/>
  <c r="O91" i="429"/>
  <c r="M91" i="429"/>
  <c r="AE91" i="429" s="1"/>
  <c r="K91" i="429"/>
  <c r="G91" i="429"/>
  <c r="O90" i="429"/>
  <c r="M90" i="429"/>
  <c r="K90" i="429"/>
  <c r="G90" i="429"/>
  <c r="AD89" i="429"/>
  <c r="AC89" i="429"/>
  <c r="Z89" i="429"/>
  <c r="Y89" i="429"/>
  <c r="L89" i="429"/>
  <c r="J89" i="429"/>
  <c r="I89" i="429"/>
  <c r="O77" i="429"/>
  <c r="M77" i="429"/>
  <c r="K77" i="429"/>
  <c r="G77" i="429"/>
  <c r="AF76" i="429"/>
  <c r="O76" i="429"/>
  <c r="M76" i="429"/>
  <c r="AE76" i="429" s="1"/>
  <c r="K76" i="429"/>
  <c r="G76" i="429"/>
  <c r="O75" i="429"/>
  <c r="M75" i="429"/>
  <c r="AF75" i="429" s="1"/>
  <c r="K75" i="429"/>
  <c r="G75" i="429"/>
  <c r="O74" i="429"/>
  <c r="M74" i="429"/>
  <c r="AF74" i="429" s="1"/>
  <c r="K74" i="429"/>
  <c r="G74" i="429"/>
  <c r="O73" i="429"/>
  <c r="M73" i="429"/>
  <c r="AF73" i="429" s="1"/>
  <c r="K73" i="429"/>
  <c r="G73" i="429"/>
  <c r="AD72" i="429"/>
  <c r="AC72" i="429"/>
  <c r="Z72" i="429"/>
  <c r="Y72" i="429"/>
  <c r="L72" i="429"/>
  <c r="J72" i="429"/>
  <c r="I72" i="429"/>
  <c r="K72" i="429" s="1"/>
  <c r="O59" i="429"/>
  <c r="M59" i="429"/>
  <c r="K59" i="429"/>
  <c r="G59" i="429"/>
  <c r="O58" i="429"/>
  <c r="M58" i="429"/>
  <c r="K58" i="429"/>
  <c r="G58" i="429"/>
  <c r="O57" i="429"/>
  <c r="M57" i="429"/>
  <c r="AF57" i="429" s="1"/>
  <c r="K57" i="429"/>
  <c r="G57" i="429"/>
  <c r="O56" i="429"/>
  <c r="M56" i="429"/>
  <c r="AF56" i="429" s="1"/>
  <c r="K56" i="429"/>
  <c r="G56" i="429"/>
  <c r="AD55" i="429"/>
  <c r="AC55" i="429"/>
  <c r="Z55" i="429"/>
  <c r="Y55" i="429"/>
  <c r="L55" i="429"/>
  <c r="J55" i="429"/>
  <c r="I55" i="429"/>
  <c r="O42" i="429"/>
  <c r="M42" i="429"/>
  <c r="AF42" i="429" s="1"/>
  <c r="K42" i="429"/>
  <c r="G42" i="429"/>
  <c r="O41" i="429"/>
  <c r="M41" i="429"/>
  <c r="AF41" i="429" s="1"/>
  <c r="K41" i="429"/>
  <c r="G41" i="429"/>
  <c r="O40" i="429"/>
  <c r="M40" i="429"/>
  <c r="N40" i="429" s="1"/>
  <c r="K40" i="429"/>
  <c r="G40" i="429"/>
  <c r="O39" i="429"/>
  <c r="M39" i="429"/>
  <c r="K39" i="429"/>
  <c r="G39" i="429"/>
  <c r="AD38" i="429"/>
  <c r="AC38" i="429"/>
  <c r="Z38" i="429"/>
  <c r="Y38" i="429"/>
  <c r="L38" i="429"/>
  <c r="J38" i="429"/>
  <c r="I38" i="429"/>
  <c r="O25" i="429"/>
  <c r="M25" i="429"/>
  <c r="K25" i="429"/>
  <c r="G25" i="429"/>
  <c r="O24" i="429"/>
  <c r="M24" i="429"/>
  <c r="N24" i="429" s="1"/>
  <c r="K24" i="429"/>
  <c r="G24" i="429"/>
  <c r="O23" i="429"/>
  <c r="M23" i="429"/>
  <c r="AF23" i="429" s="1"/>
  <c r="K23" i="429"/>
  <c r="G23" i="429"/>
  <c r="O22" i="429"/>
  <c r="M22" i="429"/>
  <c r="AF22" i="429" s="1"/>
  <c r="K22" i="429"/>
  <c r="G22" i="429"/>
  <c r="AD21" i="429"/>
  <c r="AC21" i="429"/>
  <c r="Z21" i="429"/>
  <c r="Y21" i="429"/>
  <c r="L21" i="429"/>
  <c r="J21" i="429"/>
  <c r="I21" i="429"/>
  <c r="O7" i="429"/>
  <c r="M7" i="429"/>
  <c r="AF7" i="429" s="1"/>
  <c r="K7" i="429"/>
  <c r="G7" i="429"/>
  <c r="AF6" i="429"/>
  <c r="O6" i="429"/>
  <c r="M6" i="429"/>
  <c r="N6" i="429" s="1"/>
  <c r="K6" i="429"/>
  <c r="G6" i="429"/>
  <c r="O5" i="429"/>
  <c r="M5" i="429"/>
  <c r="N5" i="429" s="1"/>
  <c r="K5" i="429"/>
  <c r="G5" i="429"/>
  <c r="H2" i="429"/>
  <c r="D1" i="429"/>
  <c r="L157" i="428"/>
  <c r="J157" i="428"/>
  <c r="I157" i="428"/>
  <c r="O152" i="428"/>
  <c r="M152" i="428"/>
  <c r="AB152" i="428" s="1"/>
  <c r="K152" i="428"/>
  <c r="G152" i="428"/>
  <c r="O151" i="428"/>
  <c r="M151" i="428"/>
  <c r="AB151" i="428" s="1"/>
  <c r="K151" i="428"/>
  <c r="G151" i="428"/>
  <c r="AB150" i="428"/>
  <c r="O150" i="428"/>
  <c r="M150" i="428"/>
  <c r="AA150" i="428" s="1"/>
  <c r="K150" i="428"/>
  <c r="G150" i="428"/>
  <c r="O149" i="428"/>
  <c r="M149" i="428"/>
  <c r="N149" i="428" s="1"/>
  <c r="K149" i="428"/>
  <c r="G149" i="428"/>
  <c r="O148" i="428"/>
  <c r="M148" i="428"/>
  <c r="AB148" i="428" s="1"/>
  <c r="K148" i="428"/>
  <c r="G148" i="428"/>
  <c r="O147" i="428"/>
  <c r="M147" i="428"/>
  <c r="AB147" i="428" s="1"/>
  <c r="K147" i="428"/>
  <c r="G147" i="428"/>
  <c r="O146" i="428"/>
  <c r="M146" i="428"/>
  <c r="K146" i="428"/>
  <c r="G146" i="428"/>
  <c r="O145" i="428"/>
  <c r="M145" i="428"/>
  <c r="N145" i="428" s="1"/>
  <c r="K145" i="428"/>
  <c r="G145" i="428"/>
  <c r="O144" i="428"/>
  <c r="M144" i="428"/>
  <c r="AB144" i="428" s="1"/>
  <c r="K144" i="428"/>
  <c r="G144" i="428"/>
  <c r="O143" i="428"/>
  <c r="M143" i="428"/>
  <c r="AB143" i="428" s="1"/>
  <c r="K143" i="428"/>
  <c r="G143" i="428"/>
  <c r="O142" i="428"/>
  <c r="M142" i="428"/>
  <c r="N142" i="428" s="1"/>
  <c r="Q142" i="428" s="1"/>
  <c r="K142" i="428"/>
  <c r="G142" i="428"/>
  <c r="O141" i="428"/>
  <c r="M141" i="428"/>
  <c r="AA141" i="428" s="1"/>
  <c r="K141" i="428"/>
  <c r="G141" i="428"/>
  <c r="L140" i="428"/>
  <c r="J140" i="428"/>
  <c r="I140" i="428"/>
  <c r="O134" i="428"/>
  <c r="M134" i="428"/>
  <c r="AB134" i="428" s="1"/>
  <c r="K134" i="428"/>
  <c r="G134" i="428"/>
  <c r="O133" i="428"/>
  <c r="M133" i="428"/>
  <c r="AB133" i="428" s="1"/>
  <c r="K133" i="428"/>
  <c r="G133" i="428"/>
  <c r="O132" i="428"/>
  <c r="M132" i="428"/>
  <c r="AB132" i="428" s="1"/>
  <c r="K132" i="428"/>
  <c r="G132" i="428"/>
  <c r="O131" i="428"/>
  <c r="M131" i="428"/>
  <c r="K131" i="428"/>
  <c r="G131" i="428"/>
  <c r="O130" i="428"/>
  <c r="M130" i="428"/>
  <c r="AB130" i="428" s="1"/>
  <c r="K130" i="428"/>
  <c r="G130" i="428"/>
  <c r="O129" i="428"/>
  <c r="M129" i="428"/>
  <c r="AB129" i="428" s="1"/>
  <c r="K129" i="428"/>
  <c r="G129" i="428"/>
  <c r="O128" i="428"/>
  <c r="M128" i="428"/>
  <c r="N128" i="428" s="1"/>
  <c r="K128" i="428"/>
  <c r="G128" i="428"/>
  <c r="O127" i="428"/>
  <c r="M127" i="428"/>
  <c r="N127" i="428" s="1"/>
  <c r="K127" i="428"/>
  <c r="G127" i="428"/>
  <c r="O126" i="428"/>
  <c r="N126" i="428"/>
  <c r="M126" i="428"/>
  <c r="AB126" i="428" s="1"/>
  <c r="K126" i="428"/>
  <c r="G126" i="428"/>
  <c r="O125" i="428"/>
  <c r="M125" i="428"/>
  <c r="AB125" i="428" s="1"/>
  <c r="K125" i="428"/>
  <c r="G125" i="428"/>
  <c r="O124" i="428"/>
  <c r="M124" i="428"/>
  <c r="K124" i="428"/>
  <c r="G124" i="428"/>
  <c r="L123" i="428"/>
  <c r="J123" i="428"/>
  <c r="I123" i="428"/>
  <c r="O111" i="428"/>
  <c r="M111" i="428"/>
  <c r="AB111" i="428" s="1"/>
  <c r="K111" i="428"/>
  <c r="G111" i="428"/>
  <c r="O110" i="428"/>
  <c r="N110" i="428"/>
  <c r="M110" i="428"/>
  <c r="AB110" i="428" s="1"/>
  <c r="K110" i="428"/>
  <c r="G110" i="428"/>
  <c r="O109" i="428"/>
  <c r="M109" i="428"/>
  <c r="AB109" i="428" s="1"/>
  <c r="K109" i="428"/>
  <c r="G109" i="428"/>
  <c r="AA108" i="428"/>
  <c r="O108" i="428"/>
  <c r="M108" i="428"/>
  <c r="AB108" i="428" s="1"/>
  <c r="K108" i="428"/>
  <c r="G108" i="428"/>
  <c r="O107" i="428"/>
  <c r="M107" i="428"/>
  <c r="AB107" i="428" s="1"/>
  <c r="K107" i="428"/>
  <c r="G107" i="428"/>
  <c r="L106" i="428"/>
  <c r="J106" i="428"/>
  <c r="I106" i="428"/>
  <c r="K106" i="428" s="1"/>
  <c r="O92" i="428"/>
  <c r="M92" i="428"/>
  <c r="N92" i="428" s="1"/>
  <c r="K92" i="428"/>
  <c r="G92" i="428"/>
  <c r="O91" i="428"/>
  <c r="M91" i="428"/>
  <c r="AB91" i="428" s="1"/>
  <c r="K91" i="428"/>
  <c r="G91" i="428"/>
  <c r="O90" i="428"/>
  <c r="M90" i="428"/>
  <c r="AA90" i="428" s="1"/>
  <c r="K90" i="428"/>
  <c r="G90" i="428"/>
  <c r="L89" i="428"/>
  <c r="J89" i="428"/>
  <c r="I89" i="428"/>
  <c r="O79" i="428"/>
  <c r="M79" i="428"/>
  <c r="AA79" i="428" s="1"/>
  <c r="K79" i="428"/>
  <c r="G79" i="428"/>
  <c r="O78" i="428"/>
  <c r="M78" i="428"/>
  <c r="N78" i="428" s="1"/>
  <c r="K78" i="428"/>
  <c r="G78" i="428"/>
  <c r="O77" i="428"/>
  <c r="M77" i="428"/>
  <c r="K77" i="428"/>
  <c r="G77" i="428"/>
  <c r="O76" i="428"/>
  <c r="M76" i="428"/>
  <c r="AB76" i="428" s="1"/>
  <c r="K76" i="428"/>
  <c r="G76" i="428"/>
  <c r="O75" i="428"/>
  <c r="M75" i="428"/>
  <c r="AA75" i="428" s="1"/>
  <c r="K75" i="428"/>
  <c r="G75" i="428"/>
  <c r="O74" i="428"/>
  <c r="M74" i="428"/>
  <c r="N74" i="428" s="1"/>
  <c r="K74" i="428"/>
  <c r="G74" i="428"/>
  <c r="O73" i="428"/>
  <c r="M73" i="428"/>
  <c r="K73" i="428"/>
  <c r="G73" i="428"/>
  <c r="L72" i="428"/>
  <c r="J72" i="428"/>
  <c r="I72" i="428"/>
  <c r="O62" i="428"/>
  <c r="M62" i="428"/>
  <c r="AB62" i="428" s="1"/>
  <c r="K62" i="428"/>
  <c r="G62" i="428"/>
  <c r="O61" i="428"/>
  <c r="M61" i="428"/>
  <c r="AB61" i="428" s="1"/>
  <c r="K61" i="428"/>
  <c r="G61" i="428"/>
  <c r="O60" i="428"/>
  <c r="M60" i="428"/>
  <c r="K60" i="428"/>
  <c r="G60" i="428"/>
  <c r="O59" i="428"/>
  <c r="M59" i="428"/>
  <c r="K59" i="428"/>
  <c r="G59" i="428"/>
  <c r="O58" i="428"/>
  <c r="M58" i="428"/>
  <c r="AB58" i="428" s="1"/>
  <c r="K58" i="428"/>
  <c r="G58" i="428"/>
  <c r="O57" i="428"/>
  <c r="M57" i="428"/>
  <c r="AB57" i="428" s="1"/>
  <c r="K57" i="428"/>
  <c r="G57" i="428"/>
  <c r="O56" i="428"/>
  <c r="M56" i="428"/>
  <c r="AB56" i="428" s="1"/>
  <c r="K56" i="428"/>
  <c r="G56" i="428"/>
  <c r="L55" i="428"/>
  <c r="J55" i="428"/>
  <c r="I55" i="428"/>
  <c r="O39" i="428"/>
  <c r="M39" i="428"/>
  <c r="AA39" i="428" s="1"/>
  <c r="K39" i="428"/>
  <c r="G39" i="428"/>
  <c r="L38" i="428"/>
  <c r="J38" i="428"/>
  <c r="I38" i="428"/>
  <c r="O23" i="428"/>
  <c r="M23" i="428"/>
  <c r="AB23" i="428" s="1"/>
  <c r="K23" i="428"/>
  <c r="G23" i="428"/>
  <c r="O22" i="428"/>
  <c r="M22" i="428"/>
  <c r="K22" i="428"/>
  <c r="G22" i="428"/>
  <c r="L21" i="428"/>
  <c r="J21" i="428"/>
  <c r="I21" i="428"/>
  <c r="O8" i="428"/>
  <c r="M8" i="428"/>
  <c r="AB8" i="428" s="1"/>
  <c r="K8" i="428"/>
  <c r="G8" i="428"/>
  <c r="O7" i="428"/>
  <c r="M7" i="428"/>
  <c r="AB7" i="428" s="1"/>
  <c r="K7" i="428"/>
  <c r="G7" i="428"/>
  <c r="O6" i="428"/>
  <c r="M6" i="428"/>
  <c r="AB6" i="428" s="1"/>
  <c r="K6" i="428"/>
  <c r="G6" i="428"/>
  <c r="O5" i="428"/>
  <c r="M5" i="428"/>
  <c r="AB5" i="428" s="1"/>
  <c r="K5" i="428"/>
  <c r="G5" i="428"/>
  <c r="H2" i="428"/>
  <c r="D1" i="428"/>
  <c r="X34" i="427"/>
  <c r="W34" i="427"/>
  <c r="V34" i="427"/>
  <c r="P34" i="427"/>
  <c r="O34" i="427"/>
  <c r="N34" i="427"/>
  <c r="M34" i="427"/>
  <c r="H34" i="427"/>
  <c r="G34" i="427"/>
  <c r="O16" i="427"/>
  <c r="N16" i="427"/>
  <c r="M16" i="427"/>
  <c r="K16" i="427"/>
  <c r="H16" i="427"/>
  <c r="G16" i="427"/>
  <c r="F16" i="427"/>
  <c r="E16" i="427"/>
  <c r="F8" i="427"/>
  <c r="M7" i="427"/>
  <c r="K7" i="427"/>
  <c r="I7" i="427"/>
  <c r="G7" i="427"/>
  <c r="F7" i="427"/>
  <c r="E7" i="427"/>
  <c r="M6" i="427"/>
  <c r="K6" i="427"/>
  <c r="I6" i="427"/>
  <c r="G6" i="427"/>
  <c r="F6" i="427"/>
  <c r="E6" i="427"/>
  <c r="AD140" i="426"/>
  <c r="AC140" i="426"/>
  <c r="Z140" i="426"/>
  <c r="Y140" i="426"/>
  <c r="T140" i="426"/>
  <c r="S140" i="426"/>
  <c r="L140" i="426"/>
  <c r="J140" i="426"/>
  <c r="I140" i="426"/>
  <c r="O126" i="426"/>
  <c r="M126" i="426"/>
  <c r="AF126" i="426" s="1"/>
  <c r="K126" i="426"/>
  <c r="G126" i="426"/>
  <c r="O125" i="426"/>
  <c r="M125" i="426"/>
  <c r="AF125" i="426" s="1"/>
  <c r="K125" i="426"/>
  <c r="G125" i="426"/>
  <c r="O124" i="426"/>
  <c r="M124" i="426"/>
  <c r="AF124" i="426" s="1"/>
  <c r="K124" i="426"/>
  <c r="G124" i="426"/>
  <c r="AD123" i="426"/>
  <c r="AC123" i="426"/>
  <c r="Z123" i="426"/>
  <c r="Y123" i="426"/>
  <c r="T123" i="426"/>
  <c r="S123" i="426"/>
  <c r="L123" i="426"/>
  <c r="J123" i="426"/>
  <c r="I123" i="426"/>
  <c r="AF108" i="426"/>
  <c r="O108" i="426"/>
  <c r="M108" i="426"/>
  <c r="AE108" i="426" s="1"/>
  <c r="K108" i="426"/>
  <c r="G108" i="426"/>
  <c r="O107" i="426"/>
  <c r="M107" i="426"/>
  <c r="AE107" i="426" s="1"/>
  <c r="K107" i="426"/>
  <c r="G107" i="426"/>
  <c r="AD106" i="426"/>
  <c r="AC106" i="426"/>
  <c r="Z106" i="426"/>
  <c r="Y106" i="426"/>
  <c r="T106" i="426"/>
  <c r="S106" i="426"/>
  <c r="L106" i="426"/>
  <c r="J106" i="426"/>
  <c r="I106" i="426"/>
  <c r="K106" i="426" s="1"/>
  <c r="O91" i="426"/>
  <c r="M91" i="426"/>
  <c r="AE91" i="426" s="1"/>
  <c r="K91" i="426"/>
  <c r="G91" i="426"/>
  <c r="AE90" i="426"/>
  <c r="O90" i="426"/>
  <c r="M90" i="426"/>
  <c r="AF90" i="426" s="1"/>
  <c r="K90" i="426"/>
  <c r="G90" i="426"/>
  <c r="AD89" i="426"/>
  <c r="AC89" i="426"/>
  <c r="Z89" i="426"/>
  <c r="Y89" i="426"/>
  <c r="T89" i="426"/>
  <c r="S89" i="426"/>
  <c r="L89" i="426"/>
  <c r="J89" i="426"/>
  <c r="I89" i="426"/>
  <c r="O77" i="426"/>
  <c r="M77" i="426"/>
  <c r="AF77" i="426" s="1"/>
  <c r="K77" i="426"/>
  <c r="G77" i="426"/>
  <c r="O76" i="426"/>
  <c r="M76" i="426"/>
  <c r="AF76" i="426" s="1"/>
  <c r="K76" i="426"/>
  <c r="G76" i="426"/>
  <c r="O75" i="426"/>
  <c r="M75" i="426"/>
  <c r="AF75" i="426" s="1"/>
  <c r="K75" i="426"/>
  <c r="G75" i="426"/>
  <c r="O74" i="426"/>
  <c r="M74" i="426"/>
  <c r="AF74" i="426" s="1"/>
  <c r="K74" i="426"/>
  <c r="G74" i="426"/>
  <c r="O73" i="426"/>
  <c r="M73" i="426"/>
  <c r="K73" i="426"/>
  <c r="G73" i="426"/>
  <c r="AD72" i="426"/>
  <c r="AC72" i="426"/>
  <c r="Z72" i="426"/>
  <c r="Y72" i="426"/>
  <c r="T72" i="426"/>
  <c r="S72" i="426"/>
  <c r="L72" i="426"/>
  <c r="K72" i="426"/>
  <c r="J72" i="426"/>
  <c r="I72" i="426"/>
  <c r="O59" i="426"/>
  <c r="M59" i="426"/>
  <c r="N59" i="426" s="1"/>
  <c r="K59" i="426"/>
  <c r="G59" i="426"/>
  <c r="O58" i="426"/>
  <c r="M58" i="426"/>
  <c r="AE58" i="426" s="1"/>
  <c r="K58" i="426"/>
  <c r="G58" i="426"/>
  <c r="O57" i="426"/>
  <c r="M57" i="426"/>
  <c r="AF57" i="426" s="1"/>
  <c r="K57" i="426"/>
  <c r="G57" i="426"/>
  <c r="O56" i="426"/>
  <c r="M56" i="426"/>
  <c r="AE56" i="426" s="1"/>
  <c r="K56" i="426"/>
  <c r="G56" i="426"/>
  <c r="AD55" i="426"/>
  <c r="AC55" i="426"/>
  <c r="Z55" i="426"/>
  <c r="Y55" i="426"/>
  <c r="T55" i="426"/>
  <c r="S55" i="426"/>
  <c r="L55" i="426"/>
  <c r="J55" i="426"/>
  <c r="I55" i="426"/>
  <c r="O42" i="426"/>
  <c r="M42" i="426"/>
  <c r="N42" i="426" s="1"/>
  <c r="K42" i="426"/>
  <c r="G42" i="426"/>
  <c r="O41" i="426"/>
  <c r="M41" i="426"/>
  <c r="AE41" i="426" s="1"/>
  <c r="K41" i="426"/>
  <c r="G41" i="426"/>
  <c r="O40" i="426"/>
  <c r="M40" i="426"/>
  <c r="AF40" i="426" s="1"/>
  <c r="K40" i="426"/>
  <c r="G40" i="426"/>
  <c r="O39" i="426"/>
  <c r="M39" i="426"/>
  <c r="N39" i="426" s="1"/>
  <c r="K39" i="426"/>
  <c r="G39" i="426"/>
  <c r="AD38" i="426"/>
  <c r="AC38" i="426"/>
  <c r="Z38" i="426"/>
  <c r="Y38" i="426"/>
  <c r="T38" i="426"/>
  <c r="S38" i="426"/>
  <c r="L38" i="426"/>
  <c r="J38" i="426"/>
  <c r="I38" i="426"/>
  <c r="O38" i="426" s="1"/>
  <c r="O25" i="426"/>
  <c r="M25" i="426"/>
  <c r="AE25" i="426" s="1"/>
  <c r="K25" i="426"/>
  <c r="G25" i="426"/>
  <c r="AF24" i="426"/>
  <c r="O24" i="426"/>
  <c r="M24" i="426"/>
  <c r="AE24" i="426" s="1"/>
  <c r="K24" i="426"/>
  <c r="G24" i="426"/>
  <c r="O23" i="426"/>
  <c r="M23" i="426"/>
  <c r="AF23" i="426" s="1"/>
  <c r="K23" i="426"/>
  <c r="G23" i="426"/>
  <c r="O22" i="426"/>
  <c r="M22" i="426"/>
  <c r="AE22" i="426" s="1"/>
  <c r="K22" i="426"/>
  <c r="G22" i="426"/>
  <c r="AD21" i="426"/>
  <c r="AC21" i="426"/>
  <c r="Z21" i="426"/>
  <c r="Y21" i="426"/>
  <c r="T21" i="426"/>
  <c r="S21" i="426"/>
  <c r="L21" i="426"/>
  <c r="J21" i="426"/>
  <c r="I21" i="426"/>
  <c r="O7" i="426"/>
  <c r="M7" i="426"/>
  <c r="AF7" i="426" s="1"/>
  <c r="K7" i="426"/>
  <c r="G7" i="426"/>
  <c r="O6" i="426"/>
  <c r="M6" i="426"/>
  <c r="K6" i="426"/>
  <c r="G6" i="426"/>
  <c r="O5" i="426"/>
  <c r="M5" i="426"/>
  <c r="AE5" i="426" s="1"/>
  <c r="K5" i="426"/>
  <c r="G5" i="426"/>
  <c r="H2" i="426"/>
  <c r="D1" i="426"/>
  <c r="T157" i="425"/>
  <c r="S157" i="425"/>
  <c r="L157" i="425"/>
  <c r="J157" i="425"/>
  <c r="I157" i="425"/>
  <c r="O152" i="425"/>
  <c r="M152" i="425"/>
  <c r="K152" i="425"/>
  <c r="G152" i="425"/>
  <c r="O151" i="425"/>
  <c r="M151" i="425"/>
  <c r="N151" i="425" s="1"/>
  <c r="K151" i="425"/>
  <c r="G151" i="425"/>
  <c r="O150" i="425"/>
  <c r="M150" i="425"/>
  <c r="N150" i="425" s="1"/>
  <c r="K150" i="425"/>
  <c r="G150" i="425"/>
  <c r="O149" i="425"/>
  <c r="N149" i="425"/>
  <c r="P149" i="425" s="1"/>
  <c r="M149" i="425"/>
  <c r="AB149" i="425" s="1"/>
  <c r="K149" i="425"/>
  <c r="G149" i="425"/>
  <c r="O148" i="425"/>
  <c r="M148" i="425"/>
  <c r="AB148" i="425" s="1"/>
  <c r="K148" i="425"/>
  <c r="G148" i="425"/>
  <c r="O147" i="425"/>
  <c r="M147" i="425"/>
  <c r="N147" i="425" s="1"/>
  <c r="K147" i="425"/>
  <c r="G147" i="425"/>
  <c r="O146" i="425"/>
  <c r="M146" i="425"/>
  <c r="N146" i="425" s="1"/>
  <c r="Q146" i="425" s="1"/>
  <c r="K146" i="425"/>
  <c r="G146" i="425"/>
  <c r="O145" i="425"/>
  <c r="M145" i="425"/>
  <c r="AB145" i="425" s="1"/>
  <c r="K145" i="425"/>
  <c r="G145" i="425"/>
  <c r="O144" i="425"/>
  <c r="M144" i="425"/>
  <c r="AB144" i="425" s="1"/>
  <c r="K144" i="425"/>
  <c r="G144" i="425"/>
  <c r="O143" i="425"/>
  <c r="M143" i="425"/>
  <c r="N143" i="425" s="1"/>
  <c r="K143" i="425"/>
  <c r="G143" i="425"/>
  <c r="O142" i="425"/>
  <c r="M142" i="425"/>
  <c r="AA142" i="425" s="1"/>
  <c r="K142" i="425"/>
  <c r="G142" i="425"/>
  <c r="O141" i="425"/>
  <c r="M141" i="425"/>
  <c r="AB141" i="425" s="1"/>
  <c r="K141" i="425"/>
  <c r="G141" i="425"/>
  <c r="T140" i="425"/>
  <c r="S140" i="425"/>
  <c r="L140" i="425"/>
  <c r="J140" i="425"/>
  <c r="K140" i="425" s="1"/>
  <c r="I140" i="425"/>
  <c r="O134" i="425"/>
  <c r="M134" i="425"/>
  <c r="N134" i="425" s="1"/>
  <c r="K134" i="425"/>
  <c r="G134" i="425"/>
  <c r="O133" i="425"/>
  <c r="M133" i="425"/>
  <c r="AB133" i="425" s="1"/>
  <c r="K133" i="425"/>
  <c r="G133" i="425"/>
  <c r="AA132" i="425"/>
  <c r="O132" i="425"/>
  <c r="N132" i="425"/>
  <c r="P132" i="425" s="1"/>
  <c r="M132" i="425"/>
  <c r="AB132" i="425" s="1"/>
  <c r="K132" i="425"/>
  <c r="G132" i="425"/>
  <c r="O131" i="425"/>
  <c r="N131" i="425"/>
  <c r="M131" i="425"/>
  <c r="K131" i="425"/>
  <c r="G131" i="425"/>
  <c r="O130" i="425"/>
  <c r="M130" i="425"/>
  <c r="AB130" i="425" s="1"/>
  <c r="K130" i="425"/>
  <c r="G130" i="425"/>
  <c r="O129" i="425"/>
  <c r="M129" i="425"/>
  <c r="AB129" i="425" s="1"/>
  <c r="K129" i="425"/>
  <c r="G129" i="425"/>
  <c r="O128" i="425"/>
  <c r="M128" i="425"/>
  <c r="N128" i="425" s="1"/>
  <c r="K128" i="425"/>
  <c r="G128" i="425"/>
  <c r="O127" i="425"/>
  <c r="M127" i="425"/>
  <c r="AB127" i="425" s="1"/>
  <c r="K127" i="425"/>
  <c r="G127" i="425"/>
  <c r="O126" i="425"/>
  <c r="M126" i="425"/>
  <c r="AB126" i="425" s="1"/>
  <c r="K126" i="425"/>
  <c r="G126" i="425"/>
  <c r="O125" i="425"/>
  <c r="M125" i="425"/>
  <c r="N125" i="425" s="1"/>
  <c r="K125" i="425"/>
  <c r="G125" i="425"/>
  <c r="O124" i="425"/>
  <c r="M124" i="425"/>
  <c r="N124" i="425" s="1"/>
  <c r="K124" i="425"/>
  <c r="G124" i="425"/>
  <c r="T123" i="425"/>
  <c r="S123" i="425"/>
  <c r="L123" i="425"/>
  <c r="O123" i="425" s="1"/>
  <c r="J123" i="425"/>
  <c r="K123" i="425" s="1"/>
  <c r="I123" i="425"/>
  <c r="O111" i="425"/>
  <c r="M111" i="425"/>
  <c r="AB111" i="425" s="1"/>
  <c r="K111" i="425"/>
  <c r="G111" i="425"/>
  <c r="O110" i="425"/>
  <c r="M110" i="425"/>
  <c r="AB110" i="425" s="1"/>
  <c r="K110" i="425"/>
  <c r="G110" i="425"/>
  <c r="AB109" i="425"/>
  <c r="O109" i="425"/>
  <c r="M109" i="425"/>
  <c r="AA109" i="425" s="1"/>
  <c r="K109" i="425"/>
  <c r="G109" i="425"/>
  <c r="AA108" i="425"/>
  <c r="O108" i="425"/>
  <c r="M108" i="425"/>
  <c r="AB108" i="425" s="1"/>
  <c r="K108" i="425"/>
  <c r="G108" i="425"/>
  <c r="O107" i="425"/>
  <c r="M107" i="425"/>
  <c r="K107" i="425"/>
  <c r="G107" i="425"/>
  <c r="T106" i="425"/>
  <c r="S106" i="425"/>
  <c r="L106" i="425"/>
  <c r="O106" i="425" s="1"/>
  <c r="J106" i="425"/>
  <c r="K106" i="425" s="1"/>
  <c r="I106" i="425"/>
  <c r="O92" i="425"/>
  <c r="M92" i="425"/>
  <c r="AB92" i="425" s="1"/>
  <c r="K92" i="425"/>
  <c r="G92" i="425"/>
  <c r="O91" i="425"/>
  <c r="M91" i="425"/>
  <c r="K91" i="425"/>
  <c r="G91" i="425"/>
  <c r="O90" i="425"/>
  <c r="M90" i="425"/>
  <c r="K90" i="425"/>
  <c r="G90" i="425"/>
  <c r="T89" i="425"/>
  <c r="S89" i="425"/>
  <c r="L89" i="425"/>
  <c r="J89" i="425"/>
  <c r="I89" i="425"/>
  <c r="O79" i="425"/>
  <c r="M79" i="425"/>
  <c r="AB79" i="425" s="1"/>
  <c r="K79" i="425"/>
  <c r="G79" i="425"/>
  <c r="O78" i="425"/>
  <c r="M78" i="425"/>
  <c r="AB78" i="425" s="1"/>
  <c r="K78" i="425"/>
  <c r="G78" i="425"/>
  <c r="AA77" i="425"/>
  <c r="O77" i="425"/>
  <c r="M77" i="425"/>
  <c r="AB77" i="425" s="1"/>
  <c r="K77" i="425"/>
  <c r="G77" i="425"/>
  <c r="O76" i="425"/>
  <c r="M76" i="425"/>
  <c r="AB76" i="425" s="1"/>
  <c r="K76" i="425"/>
  <c r="G76" i="425"/>
  <c r="O75" i="425"/>
  <c r="M75" i="425"/>
  <c r="N75" i="425" s="1"/>
  <c r="K75" i="425"/>
  <c r="G75" i="425"/>
  <c r="O74" i="425"/>
  <c r="N74" i="425"/>
  <c r="M74" i="425"/>
  <c r="AB74" i="425" s="1"/>
  <c r="K74" i="425"/>
  <c r="G74" i="425"/>
  <c r="O73" i="425"/>
  <c r="M73" i="425"/>
  <c r="N73" i="425" s="1"/>
  <c r="K73" i="425"/>
  <c r="G73" i="425"/>
  <c r="T72" i="425"/>
  <c r="S72" i="425"/>
  <c r="L72" i="425"/>
  <c r="J72" i="425"/>
  <c r="I72" i="425"/>
  <c r="O62" i="425"/>
  <c r="M62" i="425"/>
  <c r="AA62" i="425" s="1"/>
  <c r="K62" i="425"/>
  <c r="G62" i="425"/>
  <c r="O61" i="425"/>
  <c r="M61" i="425"/>
  <c r="AB61" i="425" s="1"/>
  <c r="K61" i="425"/>
  <c r="G61" i="425"/>
  <c r="O60" i="425"/>
  <c r="M60" i="425"/>
  <c r="AB60" i="425" s="1"/>
  <c r="K60" i="425"/>
  <c r="G60" i="425"/>
  <c r="O59" i="425"/>
  <c r="M59" i="425"/>
  <c r="AB59" i="425" s="1"/>
  <c r="K59" i="425"/>
  <c r="G59" i="425"/>
  <c r="O58" i="425"/>
  <c r="M58" i="425"/>
  <c r="AB58" i="425" s="1"/>
  <c r="K58" i="425"/>
  <c r="G58" i="425"/>
  <c r="O57" i="425"/>
  <c r="M57" i="425"/>
  <c r="AB57" i="425" s="1"/>
  <c r="K57" i="425"/>
  <c r="G57" i="425"/>
  <c r="O56" i="425"/>
  <c r="M56" i="425"/>
  <c r="K56" i="425"/>
  <c r="G56" i="425"/>
  <c r="T55" i="425"/>
  <c r="S55" i="425"/>
  <c r="L55" i="425"/>
  <c r="J55" i="425"/>
  <c r="I55" i="425"/>
  <c r="O39" i="425"/>
  <c r="M39" i="425"/>
  <c r="AB39" i="425" s="1"/>
  <c r="K39" i="425"/>
  <c r="G39" i="425"/>
  <c r="T38" i="425"/>
  <c r="S38" i="425"/>
  <c r="L38" i="425"/>
  <c r="J38" i="425"/>
  <c r="I38" i="425"/>
  <c r="AA23" i="425"/>
  <c r="O23" i="425"/>
  <c r="M23" i="425"/>
  <c r="AB23" i="425" s="1"/>
  <c r="K23" i="425"/>
  <c r="G23" i="425"/>
  <c r="O22" i="425"/>
  <c r="M22" i="425"/>
  <c r="AA22" i="425" s="1"/>
  <c r="K22" i="425"/>
  <c r="G22" i="425"/>
  <c r="T21" i="425"/>
  <c r="S21" i="425"/>
  <c r="L21" i="425"/>
  <c r="O21" i="425" s="1"/>
  <c r="J21" i="425"/>
  <c r="I21" i="425"/>
  <c r="O8" i="425"/>
  <c r="M8" i="425"/>
  <c r="K8" i="425"/>
  <c r="G8" i="425"/>
  <c r="AA7" i="425"/>
  <c r="O7" i="425"/>
  <c r="M7" i="425"/>
  <c r="AB7" i="425" s="1"/>
  <c r="K7" i="425"/>
  <c r="G7" i="425"/>
  <c r="O6" i="425"/>
  <c r="M6" i="425"/>
  <c r="AB6" i="425" s="1"/>
  <c r="K6" i="425"/>
  <c r="G6" i="425"/>
  <c r="O5" i="425"/>
  <c r="M5" i="425"/>
  <c r="AB5" i="425" s="1"/>
  <c r="K5" i="425"/>
  <c r="G5" i="425"/>
  <c r="H2" i="425"/>
  <c r="D1" i="425"/>
  <c r="F3" i="424" s="1"/>
  <c r="X34" i="424"/>
  <c r="W34" i="424"/>
  <c r="V34" i="424"/>
  <c r="P34" i="424"/>
  <c r="O34" i="424"/>
  <c r="N34" i="424"/>
  <c r="M34" i="424"/>
  <c r="H34" i="424"/>
  <c r="K8" i="424" s="1"/>
  <c r="G34" i="424"/>
  <c r="O16" i="424"/>
  <c r="N16" i="424"/>
  <c r="M16" i="424"/>
  <c r="K16" i="424"/>
  <c r="H16" i="424"/>
  <c r="G16" i="424"/>
  <c r="F16" i="424"/>
  <c r="E16" i="424"/>
  <c r="F8" i="424"/>
  <c r="M7" i="424"/>
  <c r="K7" i="424"/>
  <c r="I7" i="424"/>
  <c r="G7" i="424"/>
  <c r="F7" i="424"/>
  <c r="E7" i="424"/>
  <c r="M6" i="424"/>
  <c r="K6" i="424"/>
  <c r="I6" i="424"/>
  <c r="G6" i="424"/>
  <c r="F6" i="424"/>
  <c r="E6" i="424"/>
  <c r="AD140" i="423"/>
  <c r="AC140" i="423"/>
  <c r="Z140" i="423"/>
  <c r="Y140" i="423"/>
  <c r="T140" i="423"/>
  <c r="S140" i="423"/>
  <c r="L140" i="423"/>
  <c r="J140" i="423"/>
  <c r="I140" i="423"/>
  <c r="O126" i="423"/>
  <c r="M126" i="423"/>
  <c r="AF126" i="423" s="1"/>
  <c r="K126" i="423"/>
  <c r="G126" i="423"/>
  <c r="O125" i="423"/>
  <c r="M125" i="423"/>
  <c r="AF125" i="423" s="1"/>
  <c r="K125" i="423"/>
  <c r="G125" i="423"/>
  <c r="O124" i="423"/>
  <c r="M124" i="423"/>
  <c r="AF124" i="423" s="1"/>
  <c r="K124" i="423"/>
  <c r="G124" i="423"/>
  <c r="AD123" i="423"/>
  <c r="AC123" i="423"/>
  <c r="Z123" i="423"/>
  <c r="Y123" i="423"/>
  <c r="T123" i="423"/>
  <c r="S123" i="423"/>
  <c r="L123" i="423"/>
  <c r="O123" i="423" s="1"/>
  <c r="J123" i="423"/>
  <c r="K123" i="423" s="1"/>
  <c r="I123" i="423"/>
  <c r="O108" i="423"/>
  <c r="M108" i="423"/>
  <c r="AF108" i="423" s="1"/>
  <c r="K108" i="423"/>
  <c r="G108" i="423"/>
  <c r="O107" i="423"/>
  <c r="M107" i="423"/>
  <c r="AE107" i="423" s="1"/>
  <c r="K107" i="423"/>
  <c r="G107" i="423"/>
  <c r="AD106" i="423"/>
  <c r="AC106" i="423"/>
  <c r="Z106" i="423"/>
  <c r="Y106" i="423"/>
  <c r="T106" i="423"/>
  <c r="S106" i="423"/>
  <c r="L106" i="423"/>
  <c r="J106" i="423"/>
  <c r="I106" i="423"/>
  <c r="O91" i="423"/>
  <c r="M91" i="423"/>
  <c r="AE91" i="423" s="1"/>
  <c r="K91" i="423"/>
  <c r="G91" i="423"/>
  <c r="O90" i="423"/>
  <c r="M90" i="423"/>
  <c r="K90" i="423"/>
  <c r="G90" i="423"/>
  <c r="AD89" i="423"/>
  <c r="AC89" i="423"/>
  <c r="Z89" i="423"/>
  <c r="Y89" i="423"/>
  <c r="T89" i="423"/>
  <c r="S89" i="423"/>
  <c r="L89" i="423"/>
  <c r="J89" i="423"/>
  <c r="I89" i="423"/>
  <c r="O77" i="423"/>
  <c r="M77" i="423"/>
  <c r="AF77" i="423" s="1"/>
  <c r="K77" i="423"/>
  <c r="G77" i="423"/>
  <c r="O76" i="423"/>
  <c r="M76" i="423"/>
  <c r="AF76" i="423" s="1"/>
  <c r="K76" i="423"/>
  <c r="G76" i="423"/>
  <c r="O75" i="423"/>
  <c r="M75" i="423"/>
  <c r="N75" i="423" s="1"/>
  <c r="K75" i="423"/>
  <c r="G75" i="423"/>
  <c r="AF74" i="423"/>
  <c r="O74" i="423"/>
  <c r="M74" i="423"/>
  <c r="AE74" i="423" s="1"/>
  <c r="K74" i="423"/>
  <c r="G74" i="423"/>
  <c r="O73" i="423"/>
  <c r="M73" i="423"/>
  <c r="K73" i="423"/>
  <c r="G73" i="423"/>
  <c r="AD72" i="423"/>
  <c r="AC72" i="423"/>
  <c r="Z72" i="423"/>
  <c r="Y72" i="423"/>
  <c r="T72" i="423"/>
  <c r="S72" i="423"/>
  <c r="L72" i="423"/>
  <c r="J72" i="423"/>
  <c r="I72" i="423"/>
  <c r="O59" i="423"/>
  <c r="M59" i="423"/>
  <c r="N59" i="423" s="1"/>
  <c r="K59" i="423"/>
  <c r="G59" i="423"/>
  <c r="AE58" i="423"/>
  <c r="O58" i="423"/>
  <c r="M58" i="423"/>
  <c r="AF58" i="423" s="1"/>
  <c r="K58" i="423"/>
  <c r="G58" i="423"/>
  <c r="O57" i="423"/>
  <c r="M57" i="423"/>
  <c r="AF57" i="423" s="1"/>
  <c r="K57" i="423"/>
  <c r="G57" i="423"/>
  <c r="O56" i="423"/>
  <c r="M56" i="423"/>
  <c r="AE56" i="423" s="1"/>
  <c r="K56" i="423"/>
  <c r="G56" i="423"/>
  <c r="AD55" i="423"/>
  <c r="AC55" i="423"/>
  <c r="Z55" i="423"/>
  <c r="Y55" i="423"/>
  <c r="T55" i="423"/>
  <c r="S55" i="423"/>
  <c r="L55" i="423"/>
  <c r="J55" i="423"/>
  <c r="I55" i="423"/>
  <c r="O42" i="423"/>
  <c r="M42" i="423"/>
  <c r="AE42" i="423" s="1"/>
  <c r="K42" i="423"/>
  <c r="G42" i="423"/>
  <c r="O41" i="423"/>
  <c r="M41" i="423"/>
  <c r="AF41" i="423" s="1"/>
  <c r="K41" i="423"/>
  <c r="G41" i="423"/>
  <c r="O40" i="423"/>
  <c r="M40" i="423"/>
  <c r="N40" i="423" s="1"/>
  <c r="K40" i="423"/>
  <c r="G40" i="423"/>
  <c r="O39" i="423"/>
  <c r="M39" i="423"/>
  <c r="K39" i="423"/>
  <c r="G39" i="423"/>
  <c r="AD38" i="423"/>
  <c r="AC38" i="423"/>
  <c r="Z38" i="423"/>
  <c r="Y38" i="423"/>
  <c r="T38" i="423"/>
  <c r="S38" i="423"/>
  <c r="L38" i="423"/>
  <c r="J38" i="423"/>
  <c r="K38" i="423" s="1"/>
  <c r="I38" i="423"/>
  <c r="O25" i="423"/>
  <c r="M25" i="423"/>
  <c r="N25" i="423" s="1"/>
  <c r="K25" i="423"/>
  <c r="G25" i="423"/>
  <c r="O24" i="423"/>
  <c r="M24" i="423"/>
  <c r="N24" i="423" s="1"/>
  <c r="Q24" i="423" s="1"/>
  <c r="K24" i="423"/>
  <c r="G24" i="423"/>
  <c r="O23" i="423"/>
  <c r="M23" i="423"/>
  <c r="AF23" i="423" s="1"/>
  <c r="K23" i="423"/>
  <c r="G23" i="423"/>
  <c r="O22" i="423"/>
  <c r="M22" i="423"/>
  <c r="AF22" i="423" s="1"/>
  <c r="K22" i="423"/>
  <c r="G22" i="423"/>
  <c r="AD21" i="423"/>
  <c r="AC21" i="423"/>
  <c r="Z21" i="423"/>
  <c r="Y21" i="423"/>
  <c r="T21" i="423"/>
  <c r="S21" i="423"/>
  <c r="L21" i="423"/>
  <c r="J21" i="423"/>
  <c r="I21" i="423"/>
  <c r="O7" i="423"/>
  <c r="M7" i="423"/>
  <c r="AE7" i="423" s="1"/>
  <c r="K7" i="423"/>
  <c r="G7" i="423"/>
  <c r="O6" i="423"/>
  <c r="M6" i="423"/>
  <c r="AF6" i="423" s="1"/>
  <c r="K6" i="423"/>
  <c r="G6" i="423"/>
  <c r="O5" i="423"/>
  <c r="M5" i="423"/>
  <c r="K5" i="423"/>
  <c r="G5" i="423"/>
  <c r="H2" i="423"/>
  <c r="D1" i="423"/>
  <c r="F3" i="421" s="1"/>
  <c r="T157" i="422"/>
  <c r="S157" i="422"/>
  <c r="L157" i="422"/>
  <c r="J157" i="422"/>
  <c r="I157" i="422"/>
  <c r="O152" i="422"/>
  <c r="M152" i="422"/>
  <c r="N152" i="422" s="1"/>
  <c r="K152" i="422"/>
  <c r="G152" i="422"/>
  <c r="O151" i="422"/>
  <c r="M151" i="422"/>
  <c r="N151" i="422" s="1"/>
  <c r="K151" i="422"/>
  <c r="G151" i="422"/>
  <c r="O150" i="422"/>
  <c r="M150" i="422"/>
  <c r="AA150" i="422" s="1"/>
  <c r="K150" i="422"/>
  <c r="G150" i="422"/>
  <c r="O149" i="422"/>
  <c r="M149" i="422"/>
  <c r="AB149" i="422" s="1"/>
  <c r="K149" i="422"/>
  <c r="G149" i="422"/>
  <c r="O148" i="422"/>
  <c r="M148" i="422"/>
  <c r="N148" i="422" s="1"/>
  <c r="K148" i="422"/>
  <c r="G148" i="422"/>
  <c r="O147" i="422"/>
  <c r="M147" i="422"/>
  <c r="N147" i="422" s="1"/>
  <c r="K147" i="422"/>
  <c r="G147" i="422"/>
  <c r="O146" i="422"/>
  <c r="M146" i="422"/>
  <c r="AB146" i="422" s="1"/>
  <c r="K146" i="422"/>
  <c r="G146" i="422"/>
  <c r="O145" i="422"/>
  <c r="M145" i="422"/>
  <c r="AB145" i="422" s="1"/>
  <c r="K145" i="422"/>
  <c r="G145" i="422"/>
  <c r="O144" i="422"/>
  <c r="M144" i="422"/>
  <c r="K144" i="422"/>
  <c r="G144" i="422"/>
  <c r="O143" i="422"/>
  <c r="M143" i="422"/>
  <c r="N143" i="422" s="1"/>
  <c r="K143" i="422"/>
  <c r="G143" i="422"/>
  <c r="AA142" i="422"/>
  <c r="O142" i="422"/>
  <c r="N142" i="422"/>
  <c r="M142" i="422"/>
  <c r="AB142" i="422" s="1"/>
  <c r="K142" i="422"/>
  <c r="G142" i="422"/>
  <c r="O141" i="422"/>
  <c r="M141" i="422"/>
  <c r="AB141" i="422" s="1"/>
  <c r="K141" i="422"/>
  <c r="G141" i="422"/>
  <c r="T140" i="422"/>
  <c r="S140" i="422"/>
  <c r="L140" i="422"/>
  <c r="J140" i="422"/>
  <c r="I140" i="422"/>
  <c r="O135" i="422"/>
  <c r="M135" i="422"/>
  <c r="AB135" i="422" s="1"/>
  <c r="K135" i="422"/>
  <c r="G135" i="422"/>
  <c r="O134" i="422"/>
  <c r="M134" i="422"/>
  <c r="N134" i="422" s="1"/>
  <c r="K134" i="422"/>
  <c r="G134" i="422"/>
  <c r="O133" i="422"/>
  <c r="M133" i="422"/>
  <c r="N133" i="422" s="1"/>
  <c r="K133" i="422"/>
  <c r="G133" i="422"/>
  <c r="O132" i="422"/>
  <c r="M132" i="422"/>
  <c r="AB132" i="422" s="1"/>
  <c r="K132" i="422"/>
  <c r="G132" i="422"/>
  <c r="O131" i="422"/>
  <c r="M131" i="422"/>
  <c r="AA131" i="422" s="1"/>
  <c r="K131" i="422"/>
  <c r="G131" i="422"/>
  <c r="O130" i="422"/>
  <c r="M130" i="422"/>
  <c r="N130" i="422" s="1"/>
  <c r="K130" i="422"/>
  <c r="G130" i="422"/>
  <c r="O129" i="422"/>
  <c r="M129" i="422"/>
  <c r="N129" i="422" s="1"/>
  <c r="K129" i="422"/>
  <c r="G129" i="422"/>
  <c r="O128" i="422"/>
  <c r="M128" i="422"/>
  <c r="AB128" i="422" s="1"/>
  <c r="K128" i="422"/>
  <c r="G128" i="422"/>
  <c r="O127" i="422"/>
  <c r="M127" i="422"/>
  <c r="AB127" i="422" s="1"/>
  <c r="K127" i="422"/>
  <c r="G127" i="422"/>
  <c r="O126" i="422"/>
  <c r="M126" i="422"/>
  <c r="N126" i="422" s="1"/>
  <c r="K126" i="422"/>
  <c r="G126" i="422"/>
  <c r="O125" i="422"/>
  <c r="M125" i="422"/>
  <c r="N125" i="422" s="1"/>
  <c r="K125" i="422"/>
  <c r="G125" i="422"/>
  <c r="O124" i="422"/>
  <c r="M124" i="422"/>
  <c r="AB124" i="422" s="1"/>
  <c r="K124" i="422"/>
  <c r="G124" i="422"/>
  <c r="T123" i="422"/>
  <c r="S123" i="422"/>
  <c r="L123" i="422"/>
  <c r="J123" i="422"/>
  <c r="K123" i="422" s="1"/>
  <c r="I123" i="422"/>
  <c r="O112" i="422"/>
  <c r="M112" i="422"/>
  <c r="K112" i="422"/>
  <c r="G112" i="422"/>
  <c r="O111" i="422"/>
  <c r="M111" i="422"/>
  <c r="AA111" i="422" s="1"/>
  <c r="K111" i="422"/>
  <c r="G111" i="422"/>
  <c r="O110" i="422"/>
  <c r="M110" i="422"/>
  <c r="AB110" i="422" s="1"/>
  <c r="K110" i="422"/>
  <c r="G110" i="422"/>
  <c r="O109" i="422"/>
  <c r="M109" i="422"/>
  <c r="N109" i="422" s="1"/>
  <c r="K109" i="422"/>
  <c r="G109" i="422"/>
  <c r="O108" i="422"/>
  <c r="M108" i="422"/>
  <c r="AB108" i="422" s="1"/>
  <c r="K108" i="422"/>
  <c r="G108" i="422"/>
  <c r="O107" i="422"/>
  <c r="M107" i="422"/>
  <c r="AB107" i="422" s="1"/>
  <c r="K107" i="422"/>
  <c r="G107" i="422"/>
  <c r="T106" i="422"/>
  <c r="S106" i="422"/>
  <c r="L106" i="422"/>
  <c r="J106" i="422"/>
  <c r="I106" i="422"/>
  <c r="AA92" i="422"/>
  <c r="O92" i="422"/>
  <c r="M92" i="422"/>
  <c r="N92" i="422" s="1"/>
  <c r="K92" i="422"/>
  <c r="G92" i="422"/>
  <c r="O91" i="422"/>
  <c r="M91" i="422"/>
  <c r="AB91" i="422" s="1"/>
  <c r="K91" i="422"/>
  <c r="G91" i="422"/>
  <c r="AB90" i="422"/>
  <c r="O90" i="422"/>
  <c r="M90" i="422"/>
  <c r="AA90" i="422" s="1"/>
  <c r="K90" i="422"/>
  <c r="G90" i="422"/>
  <c r="T89" i="422"/>
  <c r="S89" i="422"/>
  <c r="L89" i="422"/>
  <c r="J89" i="422"/>
  <c r="I89" i="422"/>
  <c r="O80" i="422"/>
  <c r="M80" i="422"/>
  <c r="N80" i="422" s="1"/>
  <c r="K80" i="422"/>
  <c r="G80" i="422"/>
  <c r="O79" i="422"/>
  <c r="M79" i="422"/>
  <c r="AB79" i="422" s="1"/>
  <c r="K79" i="422"/>
  <c r="G79" i="422"/>
  <c r="O78" i="422"/>
  <c r="N78" i="422"/>
  <c r="M78" i="422"/>
  <c r="K78" i="422"/>
  <c r="G78" i="422"/>
  <c r="O77" i="422"/>
  <c r="M77" i="422"/>
  <c r="N77" i="422" s="1"/>
  <c r="K77" i="422"/>
  <c r="G77" i="422"/>
  <c r="O76" i="422"/>
  <c r="M76" i="422"/>
  <c r="N76" i="422" s="1"/>
  <c r="K76" i="422"/>
  <c r="G76" i="422"/>
  <c r="O75" i="422"/>
  <c r="M75" i="422"/>
  <c r="AB75" i="422" s="1"/>
  <c r="K75" i="422"/>
  <c r="G75" i="422"/>
  <c r="O74" i="422"/>
  <c r="M74" i="422"/>
  <c r="N74" i="422" s="1"/>
  <c r="K74" i="422"/>
  <c r="G74" i="422"/>
  <c r="O73" i="422"/>
  <c r="M73" i="422"/>
  <c r="AA73" i="422" s="1"/>
  <c r="K73" i="422"/>
  <c r="G73" i="422"/>
  <c r="T72" i="422"/>
  <c r="S72" i="422"/>
  <c r="L72" i="422"/>
  <c r="J72" i="422"/>
  <c r="K72" i="422" s="1"/>
  <c r="I72" i="422"/>
  <c r="AA62" i="422"/>
  <c r="O62" i="422"/>
  <c r="M62" i="422"/>
  <c r="AB62" i="422" s="1"/>
  <c r="K62" i="422"/>
  <c r="G62" i="422"/>
  <c r="O61" i="422"/>
  <c r="M61" i="422"/>
  <c r="N61" i="422" s="1"/>
  <c r="K61" i="422"/>
  <c r="G61" i="422"/>
  <c r="O60" i="422"/>
  <c r="M60" i="422"/>
  <c r="AB60" i="422" s="1"/>
  <c r="K60" i="422"/>
  <c r="G60" i="422"/>
  <c r="O59" i="422"/>
  <c r="M59" i="422"/>
  <c r="N59" i="422" s="1"/>
  <c r="K59" i="422"/>
  <c r="G59" i="422"/>
  <c r="O58" i="422"/>
  <c r="N58" i="422"/>
  <c r="P58" i="422" s="1"/>
  <c r="M58" i="422"/>
  <c r="AB58" i="422" s="1"/>
  <c r="K58" i="422"/>
  <c r="G58" i="422"/>
  <c r="O57" i="422"/>
  <c r="M57" i="422"/>
  <c r="N57" i="422" s="1"/>
  <c r="K57" i="422"/>
  <c r="G57" i="422"/>
  <c r="O56" i="422"/>
  <c r="M56" i="422"/>
  <c r="K56" i="422"/>
  <c r="G56" i="422"/>
  <c r="T55" i="422"/>
  <c r="S55" i="422"/>
  <c r="L55" i="422"/>
  <c r="J55" i="422"/>
  <c r="I55" i="422"/>
  <c r="O39" i="422"/>
  <c r="M39" i="422"/>
  <c r="AB39" i="422" s="1"/>
  <c r="K39" i="422"/>
  <c r="G39" i="422"/>
  <c r="T38" i="422"/>
  <c r="S38" i="422"/>
  <c r="L38" i="422"/>
  <c r="J38" i="422"/>
  <c r="I38" i="422"/>
  <c r="O23" i="422"/>
  <c r="M23" i="422"/>
  <c r="AA23" i="422" s="1"/>
  <c r="K23" i="422"/>
  <c r="G23" i="422"/>
  <c r="O22" i="422"/>
  <c r="M22" i="422"/>
  <c r="N22" i="422" s="1"/>
  <c r="K22" i="422"/>
  <c r="G22" i="422"/>
  <c r="T21" i="422"/>
  <c r="S21" i="422"/>
  <c r="L21" i="422"/>
  <c r="J21" i="422"/>
  <c r="I21" i="422"/>
  <c r="O8" i="422"/>
  <c r="M8" i="422"/>
  <c r="K8" i="422"/>
  <c r="G8" i="422"/>
  <c r="O7" i="422"/>
  <c r="M7" i="422"/>
  <c r="AB7" i="422" s="1"/>
  <c r="K7" i="422"/>
  <c r="G7" i="422"/>
  <c r="O6" i="422"/>
  <c r="M6" i="422"/>
  <c r="N6" i="422" s="1"/>
  <c r="K6" i="422"/>
  <c r="G6" i="422"/>
  <c r="O5" i="422"/>
  <c r="M5" i="422"/>
  <c r="AB5" i="422" s="1"/>
  <c r="K5" i="422"/>
  <c r="G5" i="422"/>
  <c r="H2" i="422"/>
  <c r="D1" i="422"/>
  <c r="X34" i="421"/>
  <c r="W34" i="421"/>
  <c r="V34" i="421"/>
  <c r="P34" i="421"/>
  <c r="O34" i="421"/>
  <c r="N34" i="421"/>
  <c r="M34" i="421"/>
  <c r="H34" i="421"/>
  <c r="G34" i="421"/>
  <c r="O16" i="421"/>
  <c r="N16" i="421"/>
  <c r="M16" i="421"/>
  <c r="K16" i="421"/>
  <c r="H16" i="421"/>
  <c r="G16" i="421"/>
  <c r="F16" i="421"/>
  <c r="E16" i="421"/>
  <c r="F8" i="421"/>
  <c r="M7" i="421"/>
  <c r="K7" i="421"/>
  <c r="I7" i="421"/>
  <c r="G7" i="421"/>
  <c r="F7" i="421"/>
  <c r="E7" i="421"/>
  <c r="M6" i="421"/>
  <c r="K6" i="421"/>
  <c r="I6" i="421"/>
  <c r="G6" i="421"/>
  <c r="F6" i="421"/>
  <c r="E6" i="421"/>
  <c r="AD140" i="420"/>
  <c r="AC140" i="420"/>
  <c r="Z140" i="420"/>
  <c r="Y140" i="420"/>
  <c r="L140" i="420"/>
  <c r="J140" i="420"/>
  <c r="I140" i="420"/>
  <c r="O126" i="420"/>
  <c r="M126" i="420"/>
  <c r="K126" i="420"/>
  <c r="G126" i="420"/>
  <c r="O125" i="420"/>
  <c r="M125" i="420"/>
  <c r="AF125" i="420" s="1"/>
  <c r="K125" i="420"/>
  <c r="G125" i="420"/>
  <c r="O124" i="420"/>
  <c r="M124" i="420"/>
  <c r="N124" i="420" s="1"/>
  <c r="K124" i="420"/>
  <c r="G124" i="420"/>
  <c r="AD123" i="420"/>
  <c r="AC123" i="420"/>
  <c r="Z123" i="420"/>
  <c r="Y123" i="420"/>
  <c r="L123" i="420"/>
  <c r="J123" i="420"/>
  <c r="I123" i="420"/>
  <c r="O108" i="420"/>
  <c r="M108" i="420"/>
  <c r="AE108" i="420" s="1"/>
  <c r="K108" i="420"/>
  <c r="G108" i="420"/>
  <c r="O107" i="420"/>
  <c r="M107" i="420"/>
  <c r="N107" i="420" s="1"/>
  <c r="K107" i="420"/>
  <c r="G107" i="420"/>
  <c r="AD106" i="420"/>
  <c r="AC106" i="420"/>
  <c r="Z106" i="420"/>
  <c r="Y106" i="420"/>
  <c r="L106" i="420"/>
  <c r="J106" i="420"/>
  <c r="I106" i="420"/>
  <c r="O91" i="420"/>
  <c r="M91" i="420"/>
  <c r="N91" i="420" s="1"/>
  <c r="K91" i="420"/>
  <c r="G91" i="420"/>
  <c r="O90" i="420"/>
  <c r="M90" i="420"/>
  <c r="N90" i="420" s="1"/>
  <c r="K90" i="420"/>
  <c r="G90" i="420"/>
  <c r="AD89" i="420"/>
  <c r="AC89" i="420"/>
  <c r="Z89" i="420"/>
  <c r="Y89" i="420"/>
  <c r="L89" i="420"/>
  <c r="J89" i="420"/>
  <c r="I89" i="420"/>
  <c r="O77" i="420"/>
  <c r="M77" i="420"/>
  <c r="AF77" i="420" s="1"/>
  <c r="K77" i="420"/>
  <c r="G77" i="420"/>
  <c r="AE76" i="420"/>
  <c r="O76" i="420"/>
  <c r="M76" i="420"/>
  <c r="AF76" i="420" s="1"/>
  <c r="K76" i="420"/>
  <c r="G76" i="420"/>
  <c r="O75" i="420"/>
  <c r="M75" i="420"/>
  <c r="K75" i="420"/>
  <c r="G75" i="420"/>
  <c r="O74" i="420"/>
  <c r="M74" i="420"/>
  <c r="AF74" i="420" s="1"/>
  <c r="K74" i="420"/>
  <c r="G74" i="420"/>
  <c r="O73" i="420"/>
  <c r="M73" i="420"/>
  <c r="AE73" i="420" s="1"/>
  <c r="K73" i="420"/>
  <c r="G73" i="420"/>
  <c r="AD72" i="420"/>
  <c r="AC72" i="420"/>
  <c r="Z72" i="420"/>
  <c r="Y72" i="420"/>
  <c r="L72" i="420"/>
  <c r="J72" i="420"/>
  <c r="I72" i="420"/>
  <c r="O59" i="420"/>
  <c r="M59" i="420"/>
  <c r="AE59" i="420" s="1"/>
  <c r="K59" i="420"/>
  <c r="G59" i="420"/>
  <c r="O58" i="420"/>
  <c r="M58" i="420"/>
  <c r="N58" i="420" s="1"/>
  <c r="K58" i="420"/>
  <c r="G58" i="420"/>
  <c r="O57" i="420"/>
  <c r="M57" i="420"/>
  <c r="K57" i="420"/>
  <c r="G57" i="420"/>
  <c r="O56" i="420"/>
  <c r="M56" i="420"/>
  <c r="AF56" i="420" s="1"/>
  <c r="K56" i="420"/>
  <c r="G56" i="420"/>
  <c r="AD55" i="420"/>
  <c r="AC55" i="420"/>
  <c r="Z55" i="420"/>
  <c r="Y55" i="420"/>
  <c r="L55" i="420"/>
  <c r="J55" i="420"/>
  <c r="I55" i="420"/>
  <c r="O42" i="420"/>
  <c r="M42" i="420"/>
  <c r="AF42" i="420" s="1"/>
  <c r="K42" i="420"/>
  <c r="G42" i="420"/>
  <c r="O41" i="420"/>
  <c r="M41" i="420"/>
  <c r="N41" i="420" s="1"/>
  <c r="K41" i="420"/>
  <c r="G41" i="420"/>
  <c r="O40" i="420"/>
  <c r="M40" i="420"/>
  <c r="N40" i="420" s="1"/>
  <c r="K40" i="420"/>
  <c r="G40" i="420"/>
  <c r="O39" i="420"/>
  <c r="M39" i="420"/>
  <c r="K39" i="420"/>
  <c r="G39" i="420"/>
  <c r="AD38" i="420"/>
  <c r="AC38" i="420"/>
  <c r="Z38" i="420"/>
  <c r="Y38" i="420"/>
  <c r="L38" i="420"/>
  <c r="J38" i="420"/>
  <c r="I38" i="420"/>
  <c r="O25" i="420"/>
  <c r="M25" i="420"/>
  <c r="N25" i="420" s="1"/>
  <c r="K25" i="420"/>
  <c r="G25" i="420"/>
  <c r="O24" i="420"/>
  <c r="M24" i="420"/>
  <c r="K24" i="420"/>
  <c r="G24" i="420"/>
  <c r="O23" i="420"/>
  <c r="M23" i="420"/>
  <c r="K23" i="420"/>
  <c r="G23" i="420"/>
  <c r="O22" i="420"/>
  <c r="M22" i="420"/>
  <c r="AF22" i="420" s="1"/>
  <c r="K22" i="420"/>
  <c r="G22" i="420"/>
  <c r="AD21" i="420"/>
  <c r="AC21" i="420"/>
  <c r="Z21" i="420"/>
  <c r="Y21" i="420"/>
  <c r="L21" i="420"/>
  <c r="J21" i="420"/>
  <c r="I21" i="420"/>
  <c r="O7" i="420"/>
  <c r="M7" i="420"/>
  <c r="AF7" i="420" s="1"/>
  <c r="K7" i="420"/>
  <c r="G7" i="420"/>
  <c r="O6" i="420"/>
  <c r="M6" i="420"/>
  <c r="AE6" i="420" s="1"/>
  <c r="K6" i="420"/>
  <c r="G6" i="420"/>
  <c r="O5" i="420"/>
  <c r="M5" i="420"/>
  <c r="AE5" i="420" s="1"/>
  <c r="K5" i="420"/>
  <c r="G5" i="420"/>
  <c r="H2" i="420"/>
  <c r="D1" i="420"/>
  <c r="L157" i="419"/>
  <c r="J157" i="419"/>
  <c r="K157" i="419" s="1"/>
  <c r="I157" i="419"/>
  <c r="O152" i="419"/>
  <c r="M152" i="419"/>
  <c r="AB152" i="419" s="1"/>
  <c r="K152" i="419"/>
  <c r="G152" i="419"/>
  <c r="O151" i="419"/>
  <c r="M151" i="419"/>
  <c r="AA151" i="419" s="1"/>
  <c r="K151" i="419"/>
  <c r="G151" i="419"/>
  <c r="O150" i="419"/>
  <c r="M150" i="419"/>
  <c r="N150" i="419" s="1"/>
  <c r="K150" i="419"/>
  <c r="G150" i="419"/>
  <c r="O149" i="419"/>
  <c r="M149" i="419"/>
  <c r="N149" i="419" s="1"/>
  <c r="K149" i="419"/>
  <c r="G149" i="419"/>
  <c r="O148" i="419"/>
  <c r="M148" i="419"/>
  <c r="AB148" i="419" s="1"/>
  <c r="K148" i="419"/>
  <c r="G148" i="419"/>
  <c r="O147" i="419"/>
  <c r="M147" i="419"/>
  <c r="AA147" i="419" s="1"/>
  <c r="K147" i="419"/>
  <c r="G147" i="419"/>
  <c r="O146" i="419"/>
  <c r="M146" i="419"/>
  <c r="K146" i="419"/>
  <c r="G146" i="419"/>
  <c r="O145" i="419"/>
  <c r="M145" i="419"/>
  <c r="N145" i="419" s="1"/>
  <c r="K145" i="419"/>
  <c r="G145" i="419"/>
  <c r="O144" i="419"/>
  <c r="M144" i="419"/>
  <c r="AB144" i="419" s="1"/>
  <c r="K144" i="419"/>
  <c r="G144" i="419"/>
  <c r="AB143" i="419"/>
  <c r="O143" i="419"/>
  <c r="M143" i="419"/>
  <c r="AA143" i="419" s="1"/>
  <c r="K143" i="419"/>
  <c r="G143" i="419"/>
  <c r="O142" i="419"/>
  <c r="M142" i="419"/>
  <c r="AA142" i="419" s="1"/>
  <c r="K142" i="419"/>
  <c r="G142" i="419"/>
  <c r="AB141" i="419"/>
  <c r="AA141" i="419"/>
  <c r="O141" i="419"/>
  <c r="M141" i="419"/>
  <c r="N141" i="419" s="1"/>
  <c r="K141" i="419"/>
  <c r="G141" i="419"/>
  <c r="L140" i="419"/>
  <c r="J140" i="419"/>
  <c r="I140" i="419"/>
  <c r="O134" i="419"/>
  <c r="M134" i="419"/>
  <c r="K134" i="419"/>
  <c r="G134" i="419"/>
  <c r="O133" i="419"/>
  <c r="M133" i="419"/>
  <c r="AB133" i="419" s="1"/>
  <c r="K133" i="419"/>
  <c r="G133" i="419"/>
  <c r="O132" i="419"/>
  <c r="M132" i="419"/>
  <c r="AA132" i="419" s="1"/>
  <c r="K132" i="419"/>
  <c r="G132" i="419"/>
  <c r="O131" i="419"/>
  <c r="M131" i="419"/>
  <c r="N131" i="419" s="1"/>
  <c r="K131" i="419"/>
  <c r="G131" i="419"/>
  <c r="O130" i="419"/>
  <c r="M130" i="419"/>
  <c r="K130" i="419"/>
  <c r="G130" i="419"/>
  <c r="O129" i="419"/>
  <c r="M129" i="419"/>
  <c r="AB129" i="419" s="1"/>
  <c r="K129" i="419"/>
  <c r="G129" i="419"/>
  <c r="O128" i="419"/>
  <c r="M128" i="419"/>
  <c r="AA128" i="419" s="1"/>
  <c r="K128" i="419"/>
  <c r="G128" i="419"/>
  <c r="O127" i="419"/>
  <c r="M127" i="419"/>
  <c r="AB127" i="419" s="1"/>
  <c r="K127" i="419"/>
  <c r="G127" i="419"/>
  <c r="O126" i="419"/>
  <c r="M126" i="419"/>
  <c r="K126" i="419"/>
  <c r="G126" i="419"/>
  <c r="O125" i="419"/>
  <c r="M125" i="419"/>
  <c r="AB125" i="419" s="1"/>
  <c r="K125" i="419"/>
  <c r="G125" i="419"/>
  <c r="O124" i="419"/>
  <c r="M124" i="419"/>
  <c r="K124" i="419"/>
  <c r="G124" i="419"/>
  <c r="L123" i="419"/>
  <c r="J123" i="419"/>
  <c r="I123" i="419"/>
  <c r="O112" i="419"/>
  <c r="M112" i="419"/>
  <c r="N112" i="419" s="1"/>
  <c r="K112" i="419"/>
  <c r="G112" i="419"/>
  <c r="O111" i="419"/>
  <c r="M111" i="419"/>
  <c r="N111" i="419" s="1"/>
  <c r="K111" i="419"/>
  <c r="G111" i="419"/>
  <c r="O110" i="419"/>
  <c r="M110" i="419"/>
  <c r="K110" i="419"/>
  <c r="G110" i="419"/>
  <c r="O109" i="419"/>
  <c r="M109" i="419"/>
  <c r="AA109" i="419" s="1"/>
  <c r="K109" i="419"/>
  <c r="G109" i="419"/>
  <c r="O108" i="419"/>
  <c r="M108" i="419"/>
  <c r="N108" i="419" s="1"/>
  <c r="K108" i="419"/>
  <c r="G108" i="419"/>
  <c r="O107" i="419"/>
  <c r="M107" i="419"/>
  <c r="K107" i="419"/>
  <c r="G107" i="419"/>
  <c r="L106" i="419"/>
  <c r="J106" i="419"/>
  <c r="I106" i="419"/>
  <c r="AA92" i="419"/>
  <c r="O92" i="419"/>
  <c r="M92" i="419"/>
  <c r="AB92" i="419" s="1"/>
  <c r="K92" i="419"/>
  <c r="G92" i="419"/>
  <c r="O91" i="419"/>
  <c r="M91" i="419"/>
  <c r="AB91" i="419" s="1"/>
  <c r="K91" i="419"/>
  <c r="G91" i="419"/>
  <c r="O90" i="419"/>
  <c r="M90" i="419"/>
  <c r="AB90" i="419" s="1"/>
  <c r="K90" i="419"/>
  <c r="G90" i="419"/>
  <c r="L89" i="419"/>
  <c r="J89" i="419"/>
  <c r="I89" i="419"/>
  <c r="AB80" i="419"/>
  <c r="AA80" i="419"/>
  <c r="O80" i="419"/>
  <c r="M80" i="419"/>
  <c r="N80" i="419" s="1"/>
  <c r="K80" i="419"/>
  <c r="P80" i="419" s="1"/>
  <c r="G80" i="419"/>
  <c r="O79" i="419"/>
  <c r="M79" i="419"/>
  <c r="K79" i="419"/>
  <c r="G79" i="419"/>
  <c r="O78" i="419"/>
  <c r="M78" i="419"/>
  <c r="AB78" i="419" s="1"/>
  <c r="K78" i="419"/>
  <c r="G78" i="419"/>
  <c r="O77" i="419"/>
  <c r="M77" i="419"/>
  <c r="AA77" i="419" s="1"/>
  <c r="K77" i="419"/>
  <c r="G77" i="419"/>
  <c r="O76" i="419"/>
  <c r="M76" i="419"/>
  <c r="N76" i="419" s="1"/>
  <c r="K76" i="419"/>
  <c r="G76" i="419"/>
  <c r="O75" i="419"/>
  <c r="M75" i="419"/>
  <c r="K75" i="419"/>
  <c r="G75" i="419"/>
  <c r="O74" i="419"/>
  <c r="M74" i="419"/>
  <c r="AB74" i="419" s="1"/>
  <c r="K74" i="419"/>
  <c r="G74" i="419"/>
  <c r="O73" i="419"/>
  <c r="M73" i="419"/>
  <c r="AB73" i="419" s="1"/>
  <c r="K73" i="419"/>
  <c r="G73" i="419"/>
  <c r="L72" i="419"/>
  <c r="J72" i="419"/>
  <c r="I72" i="419"/>
  <c r="O63" i="419"/>
  <c r="M63" i="419"/>
  <c r="N63" i="419" s="1"/>
  <c r="K63" i="419"/>
  <c r="G63" i="419"/>
  <c r="O62" i="419"/>
  <c r="M62" i="419"/>
  <c r="AB62" i="419" s="1"/>
  <c r="K62" i="419"/>
  <c r="G62" i="419"/>
  <c r="O61" i="419"/>
  <c r="M61" i="419"/>
  <c r="K61" i="419"/>
  <c r="G61" i="419"/>
  <c r="O60" i="419"/>
  <c r="M60" i="419"/>
  <c r="AB60" i="419" s="1"/>
  <c r="K60" i="419"/>
  <c r="G60" i="419"/>
  <c r="O59" i="419"/>
  <c r="M59" i="419"/>
  <c r="N59" i="419" s="1"/>
  <c r="K59" i="419"/>
  <c r="G59" i="419"/>
  <c r="O58" i="419"/>
  <c r="M58" i="419"/>
  <c r="AB58" i="419" s="1"/>
  <c r="K58" i="419"/>
  <c r="G58" i="419"/>
  <c r="O57" i="419"/>
  <c r="M57" i="419"/>
  <c r="K57" i="419"/>
  <c r="G57" i="419"/>
  <c r="O56" i="419"/>
  <c r="M56" i="419"/>
  <c r="AB56" i="419" s="1"/>
  <c r="K56" i="419"/>
  <c r="G56" i="419"/>
  <c r="L55" i="419"/>
  <c r="J55" i="419"/>
  <c r="I55" i="419"/>
  <c r="O39" i="419"/>
  <c r="M39" i="419"/>
  <c r="AA39" i="419" s="1"/>
  <c r="K39" i="419"/>
  <c r="G39" i="419"/>
  <c r="L38" i="419"/>
  <c r="J38" i="419"/>
  <c r="I38" i="419"/>
  <c r="O23" i="419"/>
  <c r="M23" i="419"/>
  <c r="N23" i="419" s="1"/>
  <c r="K23" i="419"/>
  <c r="G23" i="419"/>
  <c r="O22" i="419"/>
  <c r="M22" i="419"/>
  <c r="N22" i="419" s="1"/>
  <c r="P22" i="419" s="1"/>
  <c r="K22" i="419"/>
  <c r="G22" i="419"/>
  <c r="L21" i="419"/>
  <c r="J21" i="419"/>
  <c r="I21" i="419"/>
  <c r="O8" i="419"/>
  <c r="M8" i="419"/>
  <c r="K8" i="419"/>
  <c r="G8" i="419"/>
  <c r="O7" i="419"/>
  <c r="M7" i="419"/>
  <c r="AB7" i="419" s="1"/>
  <c r="K7" i="419"/>
  <c r="G7" i="419"/>
  <c r="O6" i="419"/>
  <c r="M6" i="419"/>
  <c r="N6" i="419" s="1"/>
  <c r="K6" i="419"/>
  <c r="G6" i="419"/>
  <c r="O5" i="419"/>
  <c r="M5" i="419"/>
  <c r="N5" i="419" s="1"/>
  <c r="K5" i="419"/>
  <c r="G5" i="419"/>
  <c r="H2" i="419"/>
  <c r="D1" i="419"/>
  <c r="X34" i="418"/>
  <c r="W34" i="418"/>
  <c r="V34" i="418"/>
  <c r="P34" i="418"/>
  <c r="O34" i="418"/>
  <c r="N34" i="418"/>
  <c r="M34" i="418"/>
  <c r="H34" i="418"/>
  <c r="G34" i="418"/>
  <c r="O16" i="418"/>
  <c r="N16" i="418"/>
  <c r="M16" i="418"/>
  <c r="K16" i="418"/>
  <c r="H16" i="418"/>
  <c r="G16" i="418"/>
  <c r="F16" i="418"/>
  <c r="E16" i="418"/>
  <c r="F8" i="418"/>
  <c r="M7" i="418"/>
  <c r="K7" i="418"/>
  <c r="I7" i="418"/>
  <c r="G7" i="418"/>
  <c r="F7" i="418"/>
  <c r="E7" i="418"/>
  <c r="M6" i="418"/>
  <c r="K6" i="418"/>
  <c r="I6" i="418"/>
  <c r="G6" i="418"/>
  <c r="F6" i="418"/>
  <c r="E6" i="418"/>
  <c r="AD140" i="417"/>
  <c r="AC140" i="417"/>
  <c r="Z140" i="417"/>
  <c r="Y140" i="417"/>
  <c r="L140" i="417"/>
  <c r="J140" i="417"/>
  <c r="I140" i="417"/>
  <c r="O126" i="417"/>
  <c r="M126" i="417"/>
  <c r="K126" i="417"/>
  <c r="G126" i="417"/>
  <c r="O125" i="417"/>
  <c r="M125" i="417"/>
  <c r="AF125" i="417" s="1"/>
  <c r="K125" i="417"/>
  <c r="G125" i="417"/>
  <c r="O124" i="417"/>
  <c r="M124" i="417"/>
  <c r="K124" i="417"/>
  <c r="G124" i="417"/>
  <c r="AD123" i="417"/>
  <c r="AC123" i="417"/>
  <c r="Z123" i="417"/>
  <c r="Y123" i="417"/>
  <c r="L123" i="417"/>
  <c r="J123" i="417"/>
  <c r="I123" i="417"/>
  <c r="O108" i="417"/>
  <c r="M108" i="417"/>
  <c r="K108" i="417"/>
  <c r="G108" i="417"/>
  <c r="O107" i="417"/>
  <c r="M107" i="417"/>
  <c r="AF107" i="417" s="1"/>
  <c r="K107" i="417"/>
  <c r="G107" i="417"/>
  <c r="AD106" i="417"/>
  <c r="AC106" i="417"/>
  <c r="Z106" i="417"/>
  <c r="Y106" i="417"/>
  <c r="L106" i="417"/>
  <c r="J106" i="417"/>
  <c r="I106" i="417"/>
  <c r="O91" i="417"/>
  <c r="M91" i="417"/>
  <c r="AE91" i="417" s="1"/>
  <c r="K91" i="417"/>
  <c r="G91" i="417"/>
  <c r="O90" i="417"/>
  <c r="N90" i="417"/>
  <c r="M90" i="417"/>
  <c r="AE90" i="417" s="1"/>
  <c r="K90" i="417"/>
  <c r="G90" i="417"/>
  <c r="AD89" i="417"/>
  <c r="AC89" i="417"/>
  <c r="Z89" i="417"/>
  <c r="Y89" i="417"/>
  <c r="L89" i="417"/>
  <c r="J89" i="417"/>
  <c r="I89" i="417"/>
  <c r="AF77" i="417"/>
  <c r="AE77" i="417"/>
  <c r="O77" i="417"/>
  <c r="M77" i="417"/>
  <c r="N77" i="417" s="1"/>
  <c r="K77" i="417"/>
  <c r="G77" i="417"/>
  <c r="O76" i="417"/>
  <c r="M76" i="417"/>
  <c r="AF76" i="417" s="1"/>
  <c r="K76" i="417"/>
  <c r="G76" i="417"/>
  <c r="O75" i="417"/>
  <c r="M75" i="417"/>
  <c r="AF75" i="417" s="1"/>
  <c r="K75" i="417"/>
  <c r="G75" i="417"/>
  <c r="O74" i="417"/>
  <c r="M74" i="417"/>
  <c r="AF74" i="417" s="1"/>
  <c r="K74" i="417"/>
  <c r="G74" i="417"/>
  <c r="O73" i="417"/>
  <c r="M73" i="417"/>
  <c r="K73" i="417"/>
  <c r="G73" i="417"/>
  <c r="AD72" i="417"/>
  <c r="AC72" i="417"/>
  <c r="Z72" i="417"/>
  <c r="Y72" i="417"/>
  <c r="L72" i="417"/>
  <c r="J72" i="417"/>
  <c r="I72" i="417"/>
  <c r="O59" i="417"/>
  <c r="M59" i="417"/>
  <c r="K59" i="417"/>
  <c r="G59" i="417"/>
  <c r="O58" i="417"/>
  <c r="M58" i="417"/>
  <c r="N58" i="417" s="1"/>
  <c r="K58" i="417"/>
  <c r="G58" i="417"/>
  <c r="O57" i="417"/>
  <c r="M57" i="417"/>
  <c r="AE57" i="417" s="1"/>
  <c r="K57" i="417"/>
  <c r="G57" i="417"/>
  <c r="O56" i="417"/>
  <c r="M56" i="417"/>
  <c r="N56" i="417" s="1"/>
  <c r="Q56" i="417" s="1"/>
  <c r="K56" i="417"/>
  <c r="G56" i="417"/>
  <c r="AD55" i="417"/>
  <c r="AC55" i="417"/>
  <c r="Z55" i="417"/>
  <c r="Y55" i="417"/>
  <c r="L55" i="417"/>
  <c r="J55" i="417"/>
  <c r="I55" i="417"/>
  <c r="O42" i="417"/>
  <c r="M42" i="417"/>
  <c r="N42" i="417" s="1"/>
  <c r="Q42" i="417" s="1"/>
  <c r="K42" i="417"/>
  <c r="G42" i="417"/>
  <c r="O41" i="417"/>
  <c r="M41" i="417"/>
  <c r="K41" i="417"/>
  <c r="G41" i="417"/>
  <c r="O40" i="417"/>
  <c r="M40" i="417"/>
  <c r="AE40" i="417" s="1"/>
  <c r="K40" i="417"/>
  <c r="G40" i="417"/>
  <c r="O39" i="417"/>
  <c r="M39" i="417"/>
  <c r="AE39" i="417" s="1"/>
  <c r="K39" i="417"/>
  <c r="G39" i="417"/>
  <c r="AD38" i="417"/>
  <c r="AC38" i="417"/>
  <c r="Z38" i="417"/>
  <c r="Y38" i="417"/>
  <c r="L38" i="417"/>
  <c r="J38" i="417"/>
  <c r="I38" i="417"/>
  <c r="O25" i="417"/>
  <c r="M25" i="417"/>
  <c r="AF25" i="417" s="1"/>
  <c r="K25" i="417"/>
  <c r="G25" i="417"/>
  <c r="O24" i="417"/>
  <c r="M24" i="417"/>
  <c r="N24" i="417" s="1"/>
  <c r="K24" i="417"/>
  <c r="G24" i="417"/>
  <c r="O23" i="417"/>
  <c r="M23" i="417"/>
  <c r="AF23" i="417" s="1"/>
  <c r="K23" i="417"/>
  <c r="G23" i="417"/>
  <c r="O22" i="417"/>
  <c r="M22" i="417"/>
  <c r="AF22" i="417" s="1"/>
  <c r="K22" i="417"/>
  <c r="G22" i="417"/>
  <c r="AD21" i="417"/>
  <c r="AC21" i="417"/>
  <c r="Z21" i="417"/>
  <c r="Y21" i="417"/>
  <c r="L21" i="417"/>
  <c r="J21" i="417"/>
  <c r="I21" i="417"/>
  <c r="O7" i="417"/>
  <c r="M7" i="417"/>
  <c r="AF7" i="417" s="1"/>
  <c r="K7" i="417"/>
  <c r="G7" i="417"/>
  <c r="O6" i="417"/>
  <c r="M6" i="417"/>
  <c r="K6" i="417"/>
  <c r="G6" i="417"/>
  <c r="O5" i="417"/>
  <c r="M5" i="417"/>
  <c r="K5" i="417"/>
  <c r="G5" i="417"/>
  <c r="H2" i="417"/>
  <c r="D1" i="417"/>
  <c r="L157" i="416"/>
  <c r="O157" i="416" s="1"/>
  <c r="J157" i="416"/>
  <c r="K157" i="416" s="1"/>
  <c r="I157" i="416"/>
  <c r="O152" i="416"/>
  <c r="M152" i="416"/>
  <c r="N152" i="416" s="1"/>
  <c r="K152" i="416"/>
  <c r="G152" i="416"/>
  <c r="O151" i="416"/>
  <c r="M151" i="416"/>
  <c r="K151" i="416"/>
  <c r="G151" i="416"/>
  <c r="O150" i="416"/>
  <c r="M150" i="416"/>
  <c r="AA150" i="416" s="1"/>
  <c r="K150" i="416"/>
  <c r="G150" i="416"/>
  <c r="O149" i="416"/>
  <c r="M149" i="416"/>
  <c r="AA149" i="416" s="1"/>
  <c r="K149" i="416"/>
  <c r="G149" i="416"/>
  <c r="O148" i="416"/>
  <c r="M148" i="416"/>
  <c r="N148" i="416" s="1"/>
  <c r="K148" i="416"/>
  <c r="G148" i="416"/>
  <c r="O147" i="416"/>
  <c r="M147" i="416"/>
  <c r="K147" i="416"/>
  <c r="G147" i="416"/>
  <c r="O146" i="416"/>
  <c r="M146" i="416"/>
  <c r="AB146" i="416" s="1"/>
  <c r="K146" i="416"/>
  <c r="G146" i="416"/>
  <c r="O145" i="416"/>
  <c r="M145" i="416"/>
  <c r="K145" i="416"/>
  <c r="G145" i="416"/>
  <c r="O144" i="416"/>
  <c r="M144" i="416"/>
  <c r="K144" i="416"/>
  <c r="G144" i="416"/>
  <c r="O143" i="416"/>
  <c r="M143" i="416"/>
  <c r="K143" i="416"/>
  <c r="G143" i="416"/>
  <c r="O142" i="416"/>
  <c r="M142" i="416"/>
  <c r="AB142" i="416" s="1"/>
  <c r="K142" i="416"/>
  <c r="G142" i="416"/>
  <c r="O141" i="416"/>
  <c r="M141" i="416"/>
  <c r="K141" i="416"/>
  <c r="G141" i="416"/>
  <c r="L140" i="416"/>
  <c r="J140" i="416"/>
  <c r="I140" i="416"/>
  <c r="O134" i="416"/>
  <c r="M134" i="416"/>
  <c r="AA134" i="416" s="1"/>
  <c r="K134" i="416"/>
  <c r="G134" i="416"/>
  <c r="O133" i="416"/>
  <c r="N133" i="416"/>
  <c r="Q133" i="416" s="1"/>
  <c r="M133" i="416"/>
  <c r="AB133" i="416" s="1"/>
  <c r="K133" i="416"/>
  <c r="G133" i="416"/>
  <c r="O132" i="416"/>
  <c r="M132" i="416"/>
  <c r="K132" i="416"/>
  <c r="G132" i="416"/>
  <c r="O131" i="416"/>
  <c r="M131" i="416"/>
  <c r="AA131" i="416" s="1"/>
  <c r="K131" i="416"/>
  <c r="G131" i="416"/>
  <c r="O130" i="416"/>
  <c r="M130" i="416"/>
  <c r="AA130" i="416" s="1"/>
  <c r="K130" i="416"/>
  <c r="G130" i="416"/>
  <c r="O129" i="416"/>
  <c r="M129" i="416"/>
  <c r="K129" i="416"/>
  <c r="G129" i="416"/>
  <c r="O128" i="416"/>
  <c r="M128" i="416"/>
  <c r="K128" i="416"/>
  <c r="G128" i="416"/>
  <c r="O127" i="416"/>
  <c r="M127" i="416"/>
  <c r="AA127" i="416" s="1"/>
  <c r="K127" i="416"/>
  <c r="G127" i="416"/>
  <c r="O126" i="416"/>
  <c r="M126" i="416"/>
  <c r="AA126" i="416" s="1"/>
  <c r="K126" i="416"/>
  <c r="G126" i="416"/>
  <c r="O125" i="416"/>
  <c r="M125" i="416"/>
  <c r="AB125" i="416" s="1"/>
  <c r="K125" i="416"/>
  <c r="G125" i="416"/>
  <c r="O124" i="416"/>
  <c r="M124" i="416"/>
  <c r="K124" i="416"/>
  <c r="G124" i="416"/>
  <c r="L123" i="416"/>
  <c r="O123" i="416" s="1"/>
  <c r="J123" i="416"/>
  <c r="I123" i="416"/>
  <c r="O112" i="416"/>
  <c r="M112" i="416"/>
  <c r="AB112" i="416" s="1"/>
  <c r="K112" i="416"/>
  <c r="G112" i="416"/>
  <c r="O111" i="416"/>
  <c r="M111" i="416"/>
  <c r="K111" i="416"/>
  <c r="G111" i="416"/>
  <c r="O110" i="416"/>
  <c r="M110" i="416"/>
  <c r="AB110" i="416" s="1"/>
  <c r="K110" i="416"/>
  <c r="G110" i="416"/>
  <c r="O109" i="416"/>
  <c r="M109" i="416"/>
  <c r="AB109" i="416" s="1"/>
  <c r="K109" i="416"/>
  <c r="G109" i="416"/>
  <c r="O108" i="416"/>
  <c r="M108" i="416"/>
  <c r="AB108" i="416" s="1"/>
  <c r="K108" i="416"/>
  <c r="G108" i="416"/>
  <c r="O107" i="416"/>
  <c r="M107" i="416"/>
  <c r="AB107" i="416" s="1"/>
  <c r="K107" i="416"/>
  <c r="G107" i="416"/>
  <c r="L106" i="416"/>
  <c r="O106" i="416" s="1"/>
  <c r="J106" i="416"/>
  <c r="I106" i="416"/>
  <c r="O92" i="416"/>
  <c r="M92" i="416"/>
  <c r="N92" i="416" s="1"/>
  <c r="K92" i="416"/>
  <c r="G92" i="416"/>
  <c r="O91" i="416"/>
  <c r="M91" i="416"/>
  <c r="K91" i="416"/>
  <c r="G91" i="416"/>
  <c r="O90" i="416"/>
  <c r="M90" i="416"/>
  <c r="AB90" i="416" s="1"/>
  <c r="K90" i="416"/>
  <c r="G90" i="416"/>
  <c r="L89" i="416"/>
  <c r="J89" i="416"/>
  <c r="I89" i="416"/>
  <c r="O80" i="416"/>
  <c r="M80" i="416"/>
  <c r="K80" i="416"/>
  <c r="G80" i="416"/>
  <c r="O79" i="416"/>
  <c r="M79" i="416"/>
  <c r="K79" i="416"/>
  <c r="G79" i="416"/>
  <c r="O78" i="416"/>
  <c r="M78" i="416"/>
  <c r="N78" i="416" s="1"/>
  <c r="K78" i="416"/>
  <c r="G78" i="416"/>
  <c r="O77" i="416"/>
  <c r="M77" i="416"/>
  <c r="K77" i="416"/>
  <c r="G77" i="416"/>
  <c r="O76" i="416"/>
  <c r="M76" i="416"/>
  <c r="K76" i="416"/>
  <c r="G76" i="416"/>
  <c r="O75" i="416"/>
  <c r="M75" i="416"/>
  <c r="K75" i="416"/>
  <c r="G75" i="416"/>
  <c r="O74" i="416"/>
  <c r="M74" i="416"/>
  <c r="K74" i="416"/>
  <c r="G74" i="416"/>
  <c r="O73" i="416"/>
  <c r="M73" i="416"/>
  <c r="K73" i="416"/>
  <c r="G73" i="416"/>
  <c r="L72" i="416"/>
  <c r="J72" i="416"/>
  <c r="I72" i="416"/>
  <c r="O63" i="416"/>
  <c r="M63" i="416"/>
  <c r="AB63" i="416" s="1"/>
  <c r="K63" i="416"/>
  <c r="G63" i="416"/>
  <c r="O62" i="416"/>
  <c r="M62" i="416"/>
  <c r="AB62" i="416" s="1"/>
  <c r="K62" i="416"/>
  <c r="G62" i="416"/>
  <c r="O61" i="416"/>
  <c r="M61" i="416"/>
  <c r="N61" i="416" s="1"/>
  <c r="P61" i="416" s="1"/>
  <c r="K61" i="416"/>
  <c r="G61" i="416"/>
  <c r="O60" i="416"/>
  <c r="M60" i="416"/>
  <c r="AB60" i="416" s="1"/>
  <c r="K60" i="416"/>
  <c r="G60" i="416"/>
  <c r="O59" i="416"/>
  <c r="N59" i="416"/>
  <c r="Q59" i="416" s="1"/>
  <c r="M59" i="416"/>
  <c r="AB59" i="416" s="1"/>
  <c r="K59" i="416"/>
  <c r="G59" i="416"/>
  <c r="O58" i="416"/>
  <c r="M58" i="416"/>
  <c r="K58" i="416"/>
  <c r="G58" i="416"/>
  <c r="O57" i="416"/>
  <c r="M57" i="416"/>
  <c r="AB57" i="416" s="1"/>
  <c r="K57" i="416"/>
  <c r="G57" i="416"/>
  <c r="O56" i="416"/>
  <c r="M56" i="416"/>
  <c r="N56" i="416" s="1"/>
  <c r="K56" i="416"/>
  <c r="G56" i="416"/>
  <c r="L55" i="416"/>
  <c r="J55" i="416"/>
  <c r="I55" i="416"/>
  <c r="O39" i="416"/>
  <c r="M39" i="416"/>
  <c r="N39" i="416" s="1"/>
  <c r="K39" i="416"/>
  <c r="G39" i="416"/>
  <c r="L38" i="416"/>
  <c r="J38" i="416"/>
  <c r="I38" i="416"/>
  <c r="AA23" i="416"/>
  <c r="O23" i="416"/>
  <c r="M23" i="416"/>
  <c r="N23" i="416" s="1"/>
  <c r="K23" i="416"/>
  <c r="G23" i="416"/>
  <c r="O22" i="416"/>
  <c r="M22" i="416"/>
  <c r="K22" i="416"/>
  <c r="G22" i="416"/>
  <c r="L21" i="416"/>
  <c r="J21" i="416"/>
  <c r="I21" i="416"/>
  <c r="O8" i="416"/>
  <c r="M8" i="416"/>
  <c r="AB8" i="416" s="1"/>
  <c r="K8" i="416"/>
  <c r="G8" i="416"/>
  <c r="O7" i="416"/>
  <c r="M7" i="416"/>
  <c r="N7" i="416" s="1"/>
  <c r="K7" i="416"/>
  <c r="G7" i="416"/>
  <c r="AA6" i="416"/>
  <c r="O6" i="416"/>
  <c r="M6" i="416"/>
  <c r="N6" i="416" s="1"/>
  <c r="K6" i="416"/>
  <c r="G6" i="416"/>
  <c r="O5" i="416"/>
  <c r="M5" i="416"/>
  <c r="AB5" i="416" s="1"/>
  <c r="K5" i="416"/>
  <c r="G5" i="416"/>
  <c r="H2" i="416"/>
  <c r="D1" i="416"/>
  <c r="X34" i="415"/>
  <c r="W34" i="415"/>
  <c r="V34" i="415"/>
  <c r="P34" i="415"/>
  <c r="O34" i="415"/>
  <c r="N34" i="415"/>
  <c r="M34" i="415"/>
  <c r="H34" i="415"/>
  <c r="G34" i="415"/>
  <c r="O16" i="415"/>
  <c r="N16" i="415"/>
  <c r="M16" i="415"/>
  <c r="K16" i="415"/>
  <c r="H16" i="415"/>
  <c r="G16" i="415"/>
  <c r="F16" i="415"/>
  <c r="E16" i="415"/>
  <c r="F8" i="415"/>
  <c r="M7" i="415"/>
  <c r="K7" i="415"/>
  <c r="I7" i="415"/>
  <c r="G7" i="415"/>
  <c r="F7" i="415"/>
  <c r="E7" i="415"/>
  <c r="M6" i="415"/>
  <c r="K6" i="415"/>
  <c r="I6" i="415"/>
  <c r="G6" i="415"/>
  <c r="F6" i="415"/>
  <c r="E6" i="415"/>
  <c r="P74" i="422" l="1"/>
  <c r="K21" i="434"/>
  <c r="O21" i="434"/>
  <c r="K89" i="423"/>
  <c r="N134" i="428"/>
  <c r="P134" i="428" s="1"/>
  <c r="N25" i="435"/>
  <c r="AF125" i="435"/>
  <c r="AF107" i="429"/>
  <c r="K21" i="419"/>
  <c r="AF42" i="423"/>
  <c r="P126" i="428"/>
  <c r="AA149" i="431"/>
  <c r="K106" i="432"/>
  <c r="AE125" i="429"/>
  <c r="N90" i="419"/>
  <c r="M38" i="416"/>
  <c r="Q56" i="416"/>
  <c r="AE75" i="417"/>
  <c r="F3" i="418"/>
  <c r="AA90" i="419"/>
  <c r="AB132" i="419"/>
  <c r="N22" i="423"/>
  <c r="AA60" i="425"/>
  <c r="N75" i="426"/>
  <c r="O21" i="431"/>
  <c r="AA39" i="431"/>
  <c r="AA130" i="431"/>
  <c r="N109" i="434"/>
  <c r="Q109" i="434" s="1"/>
  <c r="K157" i="434"/>
  <c r="AE25" i="435"/>
  <c r="AA109" i="416"/>
  <c r="AE125" i="417"/>
  <c r="AA92" i="416"/>
  <c r="N145" i="422"/>
  <c r="Q145" i="422" s="1"/>
  <c r="O72" i="417"/>
  <c r="AE124" i="420"/>
  <c r="Q142" i="422"/>
  <c r="N6" i="423"/>
  <c r="Q6" i="423" s="1"/>
  <c r="N74" i="423"/>
  <c r="Q74" i="423" s="1"/>
  <c r="AA92" i="425"/>
  <c r="AA148" i="425"/>
  <c r="O72" i="426"/>
  <c r="AE75" i="426"/>
  <c r="N56" i="434"/>
  <c r="Q56" i="434" s="1"/>
  <c r="AB74" i="422"/>
  <c r="O123" i="422"/>
  <c r="Q92" i="416"/>
  <c r="K123" i="417"/>
  <c r="O140" i="417"/>
  <c r="AB128" i="419"/>
  <c r="AF124" i="420"/>
  <c r="O89" i="432"/>
  <c r="AA74" i="434"/>
  <c r="N130" i="434"/>
  <c r="Q130" i="434" s="1"/>
  <c r="O38" i="435"/>
  <c r="N75" i="417"/>
  <c r="Q75" i="417" s="1"/>
  <c r="N109" i="419"/>
  <c r="Q109" i="419" s="1"/>
  <c r="K55" i="428"/>
  <c r="N23" i="429"/>
  <c r="Q23" i="429" s="1"/>
  <c r="K55" i="416"/>
  <c r="N109" i="416"/>
  <c r="AB23" i="416"/>
  <c r="AB109" i="419"/>
  <c r="O157" i="419"/>
  <c r="AF58" i="420"/>
  <c r="AA57" i="425"/>
  <c r="O140" i="425"/>
  <c r="O123" i="428"/>
  <c r="N132" i="428"/>
  <c r="P59" i="432"/>
  <c r="K55" i="435"/>
  <c r="AA126" i="425"/>
  <c r="AE126" i="426"/>
  <c r="P60" i="431"/>
  <c r="K157" i="422"/>
  <c r="AA132" i="428"/>
  <c r="N7" i="434"/>
  <c r="K38" i="434"/>
  <c r="N131" i="434"/>
  <c r="Q131" i="434" s="1"/>
  <c r="O38" i="416"/>
  <c r="O55" i="420"/>
  <c r="AB111" i="422"/>
  <c r="AA130" i="422"/>
  <c r="N135" i="422"/>
  <c r="Q135" i="422" s="1"/>
  <c r="O157" i="422"/>
  <c r="AA111" i="425"/>
  <c r="N56" i="431"/>
  <c r="Q56" i="431" s="1"/>
  <c r="N127" i="434"/>
  <c r="AA127" i="422"/>
  <c r="N57" i="417"/>
  <c r="P57" i="417" s="1"/>
  <c r="N144" i="419"/>
  <c r="AE25" i="417"/>
  <c r="AF57" i="417"/>
  <c r="AB63" i="419"/>
  <c r="AA76" i="419"/>
  <c r="AE42" i="426"/>
  <c r="N108" i="428"/>
  <c r="AB128" i="428"/>
  <c r="AB128" i="431"/>
  <c r="AE107" i="432"/>
  <c r="AB76" i="419"/>
  <c r="AA149" i="419"/>
  <c r="G8" i="421"/>
  <c r="AF22" i="426"/>
  <c r="AF42" i="426"/>
  <c r="AA56" i="431"/>
  <c r="M106" i="419"/>
  <c r="Q78" i="422"/>
  <c r="AA148" i="416"/>
  <c r="P145" i="419"/>
  <c r="K106" i="423"/>
  <c r="N77" i="425"/>
  <c r="AF58" i="426"/>
  <c r="O157" i="431"/>
  <c r="N39" i="434"/>
  <c r="Q124" i="420"/>
  <c r="P124" i="420"/>
  <c r="Q90" i="417"/>
  <c r="N125" i="417"/>
  <c r="P63" i="419"/>
  <c r="Q76" i="419"/>
  <c r="N143" i="419"/>
  <c r="Q143" i="419" s="1"/>
  <c r="N108" i="425"/>
  <c r="N91" i="426"/>
  <c r="Q91" i="426" s="1"/>
  <c r="N58" i="428"/>
  <c r="Q58" i="428" s="1"/>
  <c r="K8" i="421"/>
  <c r="M106" i="417"/>
  <c r="AF106" i="417" s="1"/>
  <c r="AG90" i="417" s="1"/>
  <c r="AE107" i="417"/>
  <c r="AF59" i="420"/>
  <c r="Z2" i="423"/>
  <c r="P6" i="421" s="1"/>
  <c r="AE57" i="423"/>
  <c r="K55" i="426"/>
  <c r="AA7" i="428"/>
  <c r="AA128" i="428"/>
  <c r="K123" i="429"/>
  <c r="AE59" i="432"/>
  <c r="P25" i="435"/>
  <c r="N152" i="419"/>
  <c r="N108" i="422"/>
  <c r="Q108" i="422" s="1"/>
  <c r="K21" i="431"/>
  <c r="N78" i="434"/>
  <c r="Q78" i="434" s="1"/>
  <c r="N110" i="416"/>
  <c r="AA133" i="416"/>
  <c r="O21" i="417"/>
  <c r="K72" i="419"/>
  <c r="K106" i="419"/>
  <c r="N148" i="419"/>
  <c r="AE40" i="420"/>
  <c r="K140" i="422"/>
  <c r="AA152" i="422"/>
  <c r="O106" i="423"/>
  <c r="K140" i="423"/>
  <c r="AA74" i="425"/>
  <c r="H1" i="426"/>
  <c r="N24" i="426"/>
  <c r="Q24" i="426" s="1"/>
  <c r="AB39" i="428"/>
  <c r="N109" i="428"/>
  <c r="Q109" i="428" s="1"/>
  <c r="M123" i="429"/>
  <c r="N123" i="429" s="1"/>
  <c r="O140" i="429"/>
  <c r="AB61" i="431"/>
  <c r="N5" i="432"/>
  <c r="Q5" i="432" s="1"/>
  <c r="N75" i="432"/>
  <c r="Q75" i="432" s="1"/>
  <c r="I8" i="433"/>
  <c r="AA56" i="434"/>
  <c r="N61" i="434"/>
  <c r="P61" i="434" s="1"/>
  <c r="AA90" i="434"/>
  <c r="N108" i="434"/>
  <c r="P108" i="434" s="1"/>
  <c r="AB127" i="434"/>
  <c r="O140" i="434"/>
  <c r="K21" i="417"/>
  <c r="N76" i="417"/>
  <c r="Q76" i="417" s="1"/>
  <c r="Q74" i="434"/>
  <c r="K106" i="416"/>
  <c r="N125" i="416"/>
  <c r="Q125" i="416" s="1"/>
  <c r="AE76" i="417"/>
  <c r="AB39" i="419"/>
  <c r="AB59" i="419"/>
  <c r="O72" i="419"/>
  <c r="O89" i="419"/>
  <c r="O106" i="419"/>
  <c r="O140" i="419"/>
  <c r="AF40" i="420"/>
  <c r="N56" i="420"/>
  <c r="N76" i="420"/>
  <c r="Q76" i="420" s="1"/>
  <c r="N62" i="422"/>
  <c r="P62" i="422" s="1"/>
  <c r="AA108" i="422"/>
  <c r="O140" i="422"/>
  <c r="AF7" i="423"/>
  <c r="N58" i="423"/>
  <c r="Q58" i="423" s="1"/>
  <c r="O140" i="423"/>
  <c r="K21" i="425"/>
  <c r="AA61" i="425"/>
  <c r="O157" i="425"/>
  <c r="AA92" i="428"/>
  <c r="O157" i="428"/>
  <c r="M89" i="429"/>
  <c r="O89" i="429"/>
  <c r="N128" i="431"/>
  <c r="P128" i="431" s="1"/>
  <c r="AE25" i="432"/>
  <c r="N107" i="432"/>
  <c r="P74" i="434"/>
  <c r="AA78" i="434"/>
  <c r="N132" i="422"/>
  <c r="Q132" i="422" s="1"/>
  <c r="K21" i="423"/>
  <c r="Q21" i="423" s="1"/>
  <c r="R5" i="423" s="1"/>
  <c r="N58" i="425"/>
  <c r="Q58" i="425" s="1"/>
  <c r="Y2" i="429"/>
  <c r="O6" i="427" s="1"/>
  <c r="N41" i="429"/>
  <c r="Q41" i="429" s="1"/>
  <c r="AE5" i="432"/>
  <c r="AB74" i="434"/>
  <c r="O21" i="416"/>
  <c r="N63" i="416"/>
  <c r="P63" i="416" s="1"/>
  <c r="N134" i="416"/>
  <c r="P134" i="416" s="1"/>
  <c r="K38" i="417"/>
  <c r="K140" i="417"/>
  <c r="O55" i="419"/>
  <c r="Q111" i="419"/>
  <c r="P149" i="419"/>
  <c r="O21" i="422"/>
  <c r="N39" i="422"/>
  <c r="Q39" i="422" s="1"/>
  <c r="AA58" i="422"/>
  <c r="AA75" i="422"/>
  <c r="O21" i="423"/>
  <c r="P24" i="423"/>
  <c r="AA145" i="425"/>
  <c r="O21" i="428"/>
  <c r="M55" i="428"/>
  <c r="N55" i="428" s="1"/>
  <c r="F3" i="427"/>
  <c r="AB151" i="431"/>
  <c r="AE41" i="432"/>
  <c r="AF90" i="432"/>
  <c r="AF107" i="432"/>
  <c r="K123" i="435"/>
  <c r="AB39" i="416"/>
  <c r="AF91" i="417"/>
  <c r="Q90" i="419"/>
  <c r="M157" i="419"/>
  <c r="O123" i="420"/>
  <c r="AA132" i="422"/>
  <c r="AA39" i="425"/>
  <c r="AA58" i="425"/>
  <c r="AA79" i="425"/>
  <c r="AA141" i="425"/>
  <c r="Q75" i="426"/>
  <c r="K89" i="428"/>
  <c r="P110" i="428"/>
  <c r="Q126" i="428"/>
  <c r="AA62" i="431"/>
  <c r="AA109" i="431"/>
  <c r="AB147" i="431"/>
  <c r="Q7" i="434"/>
  <c r="Q124" i="434"/>
  <c r="P42" i="417"/>
  <c r="AA145" i="419"/>
  <c r="K140" i="420"/>
  <c r="AA145" i="422"/>
  <c r="AE40" i="423"/>
  <c r="N76" i="425"/>
  <c r="Q76" i="425" s="1"/>
  <c r="Q125" i="425"/>
  <c r="N133" i="425"/>
  <c r="Q133" i="425" s="1"/>
  <c r="N124" i="429"/>
  <c r="P124" i="429" s="1"/>
  <c r="AB6" i="431"/>
  <c r="AA22" i="431"/>
  <c r="M55" i="431"/>
  <c r="N55" i="431" s="1"/>
  <c r="AB129" i="431"/>
  <c r="AE57" i="432"/>
  <c r="AF125" i="432"/>
  <c r="AA109" i="434"/>
  <c r="N142" i="434"/>
  <c r="F1" i="422"/>
  <c r="AA5" i="419"/>
  <c r="P112" i="419"/>
  <c r="Y2" i="420"/>
  <c r="O6" i="418" s="1"/>
  <c r="N77" i="420"/>
  <c r="P77" i="420" s="1"/>
  <c r="O55" i="416"/>
  <c r="AA90" i="416"/>
  <c r="P108" i="419"/>
  <c r="O140" i="420"/>
  <c r="Q22" i="422"/>
  <c r="AE25" i="423"/>
  <c r="Q75" i="423"/>
  <c r="AE124" i="423"/>
  <c r="N59" i="425"/>
  <c r="Q59" i="425" s="1"/>
  <c r="AA110" i="425"/>
  <c r="AA129" i="425"/>
  <c r="N142" i="425"/>
  <c r="Q142" i="425" s="1"/>
  <c r="AA150" i="425"/>
  <c r="AF41" i="426"/>
  <c r="N124" i="426"/>
  <c r="AA107" i="428"/>
  <c r="K140" i="428"/>
  <c r="Z2" i="429"/>
  <c r="P6" i="427" s="1"/>
  <c r="F1" i="431"/>
  <c r="F2" i="431" s="1"/>
  <c r="AB22" i="431"/>
  <c r="K106" i="431"/>
  <c r="AE6" i="432"/>
  <c r="AE108" i="432"/>
  <c r="P8" i="434"/>
  <c r="AA146" i="434"/>
  <c r="K140" i="435"/>
  <c r="K55" i="419"/>
  <c r="P25" i="420"/>
  <c r="K72" i="416"/>
  <c r="AB126" i="416"/>
  <c r="AF25" i="423"/>
  <c r="AA76" i="425"/>
  <c r="AA133" i="425"/>
  <c r="AB150" i="425"/>
  <c r="M106" i="429"/>
  <c r="N106" i="429" s="1"/>
  <c r="E8" i="430"/>
  <c r="Q60" i="431"/>
  <c r="O106" i="431"/>
  <c r="AB148" i="431"/>
  <c r="Q39" i="434"/>
  <c r="AA142" i="434"/>
  <c r="O140" i="435"/>
  <c r="N74" i="417"/>
  <c r="Q74" i="417" s="1"/>
  <c r="N141" i="422"/>
  <c r="Q141" i="422" s="1"/>
  <c r="AE77" i="420"/>
  <c r="N60" i="416"/>
  <c r="P60" i="416" s="1"/>
  <c r="P6" i="419"/>
  <c r="AB108" i="419"/>
  <c r="AB150" i="419"/>
  <c r="AE58" i="420"/>
  <c r="O72" i="423"/>
  <c r="AF107" i="423"/>
  <c r="AA59" i="425"/>
  <c r="M123" i="425"/>
  <c r="AB142" i="425"/>
  <c r="N76" i="426"/>
  <c r="AF107" i="426"/>
  <c r="O55" i="429"/>
  <c r="N90" i="429"/>
  <c r="P90" i="429" s="1"/>
  <c r="AE107" i="429"/>
  <c r="K140" i="431"/>
  <c r="AB144" i="431"/>
  <c r="N23" i="432"/>
  <c r="Q23" i="432" s="1"/>
  <c r="O106" i="432"/>
  <c r="AA151" i="434"/>
  <c r="N76" i="435"/>
  <c r="Q76" i="435" s="1"/>
  <c r="K55" i="422"/>
  <c r="O72" i="422"/>
  <c r="N110" i="425"/>
  <c r="Q110" i="425" s="1"/>
  <c r="Y2" i="432"/>
  <c r="O6" i="430" s="1"/>
  <c r="O72" i="416"/>
  <c r="N131" i="416"/>
  <c r="AB127" i="416"/>
  <c r="AA23" i="419"/>
  <c r="AF56" i="423"/>
  <c r="AE75" i="423"/>
  <c r="AE124" i="426"/>
  <c r="AB90" i="428"/>
  <c r="AB127" i="428"/>
  <c r="O140" i="431"/>
  <c r="F3" i="433"/>
  <c r="H1" i="425"/>
  <c r="N90" i="416"/>
  <c r="Q90" i="416" s="1"/>
  <c r="Q59" i="422"/>
  <c r="AA149" i="422"/>
  <c r="H1" i="429"/>
  <c r="N23" i="435"/>
  <c r="P23" i="435" s="1"/>
  <c r="K8" i="418"/>
  <c r="AB23" i="419"/>
  <c r="AA91" i="419"/>
  <c r="AF5" i="420"/>
  <c r="AE74" i="420"/>
  <c r="AA60" i="422"/>
  <c r="N111" i="422"/>
  <c r="P111" i="422" s="1"/>
  <c r="N146" i="422"/>
  <c r="P146" i="422" s="1"/>
  <c r="AE41" i="423"/>
  <c r="N7" i="425"/>
  <c r="N23" i="425"/>
  <c r="Q23" i="425" s="1"/>
  <c r="M106" i="425"/>
  <c r="N111" i="425"/>
  <c r="Q111" i="425" s="1"/>
  <c r="N126" i="425"/>
  <c r="AE76" i="426"/>
  <c r="K8" i="427"/>
  <c r="AE90" i="429"/>
  <c r="AA7" i="431"/>
  <c r="O89" i="431"/>
  <c r="P39" i="432"/>
  <c r="K140" i="432"/>
  <c r="K89" i="434"/>
  <c r="AA110" i="434"/>
  <c r="K21" i="435"/>
  <c r="AE24" i="435"/>
  <c r="Q40" i="435"/>
  <c r="K89" i="435"/>
  <c r="AB134" i="416"/>
  <c r="N5" i="428"/>
  <c r="P5" i="428" s="1"/>
  <c r="N22" i="417"/>
  <c r="Q22" i="417" s="1"/>
  <c r="AA112" i="416"/>
  <c r="AB131" i="416"/>
  <c r="AB150" i="416"/>
  <c r="Q77" i="422"/>
  <c r="AF39" i="417"/>
  <c r="O89" i="420"/>
  <c r="AB73" i="422"/>
  <c r="P22" i="423"/>
  <c r="P77" i="425"/>
  <c r="P134" i="425"/>
  <c r="O72" i="428"/>
  <c r="Q108" i="428"/>
  <c r="Q132" i="428"/>
  <c r="AE6" i="429"/>
  <c r="AF90" i="429"/>
  <c r="M8" i="430"/>
  <c r="AE7" i="432"/>
  <c r="AA147" i="434"/>
  <c r="P75" i="425"/>
  <c r="Q75" i="425"/>
  <c r="P128" i="425"/>
  <c r="Q128" i="425"/>
  <c r="Q131" i="419"/>
  <c r="P131" i="419"/>
  <c r="Q78" i="416"/>
  <c r="P78" i="416"/>
  <c r="P58" i="417"/>
  <c r="Q58" i="417"/>
  <c r="F1" i="416"/>
  <c r="F2" i="416" s="1"/>
  <c r="N149" i="416"/>
  <c r="AB149" i="416"/>
  <c r="G8" i="418"/>
  <c r="H1" i="422"/>
  <c r="AB8" i="422"/>
  <c r="AA8" i="422"/>
  <c r="Q124" i="429"/>
  <c r="Q74" i="431"/>
  <c r="AB107" i="431"/>
  <c r="AA107" i="431"/>
  <c r="AD2" i="432"/>
  <c r="R6" i="430" s="1"/>
  <c r="K8" i="415"/>
  <c r="P131" i="416"/>
  <c r="Q131" i="416"/>
  <c r="O140" i="416"/>
  <c r="Y2" i="417"/>
  <c r="O6" i="415" s="1"/>
  <c r="Q5" i="419"/>
  <c r="K89" i="419"/>
  <c r="K21" i="420"/>
  <c r="N8" i="422"/>
  <c r="Q8" i="422" s="1"/>
  <c r="N73" i="422"/>
  <c r="Q73" i="422" s="1"/>
  <c r="AB77" i="422"/>
  <c r="AA77" i="422"/>
  <c r="K89" i="422"/>
  <c r="N41" i="423"/>
  <c r="Q41" i="423" s="1"/>
  <c r="K72" i="423"/>
  <c r="AB8" i="425"/>
  <c r="AA8" i="425"/>
  <c r="N8" i="425"/>
  <c r="Q8" i="425" s="1"/>
  <c r="N109" i="425"/>
  <c r="N130" i="425"/>
  <c r="K157" i="425"/>
  <c r="K21" i="428"/>
  <c r="AB59" i="428"/>
  <c r="N59" i="428"/>
  <c r="AB77" i="428"/>
  <c r="N77" i="428"/>
  <c r="N130" i="428"/>
  <c r="AE24" i="429"/>
  <c r="AF24" i="429"/>
  <c r="N76" i="429"/>
  <c r="N107" i="431"/>
  <c r="P107" i="431" s="1"/>
  <c r="AB134" i="431"/>
  <c r="AA134" i="431"/>
  <c r="M72" i="432"/>
  <c r="N72" i="432" s="1"/>
  <c r="N59" i="434"/>
  <c r="P59" i="434" s="1"/>
  <c r="K123" i="434"/>
  <c r="N7" i="435"/>
  <c r="F1" i="425"/>
  <c r="F2" i="425" s="1"/>
  <c r="K89" i="425"/>
  <c r="N127" i="425"/>
  <c r="Q127" i="425" s="1"/>
  <c r="Q149" i="425"/>
  <c r="O55" i="428"/>
  <c r="P108" i="428"/>
  <c r="N111" i="428"/>
  <c r="P111" i="428" s="1"/>
  <c r="K157" i="428"/>
  <c r="AA78" i="431"/>
  <c r="AB90" i="431"/>
  <c r="AA59" i="434"/>
  <c r="N63" i="434"/>
  <c r="P63" i="434" s="1"/>
  <c r="N75" i="434"/>
  <c r="Q75" i="434" s="1"/>
  <c r="N145" i="416"/>
  <c r="P145" i="416" s="1"/>
  <c r="AA145" i="416"/>
  <c r="AB145" i="416"/>
  <c r="K72" i="420"/>
  <c r="P75" i="423"/>
  <c r="AC2" i="423"/>
  <c r="Q6" i="421" s="1"/>
  <c r="M21" i="417"/>
  <c r="E8" i="418"/>
  <c r="Q22" i="419"/>
  <c r="N60" i="419"/>
  <c r="Q60" i="419" s="1"/>
  <c r="AB77" i="419"/>
  <c r="N142" i="419"/>
  <c r="P142" i="419" s="1"/>
  <c r="AB142" i="419"/>
  <c r="Z2" i="420"/>
  <c r="P6" i="418" s="1"/>
  <c r="AE25" i="420"/>
  <c r="O72" i="420"/>
  <c r="Q58" i="422"/>
  <c r="P77" i="422"/>
  <c r="AB92" i="422"/>
  <c r="N149" i="422"/>
  <c r="Q149" i="422" s="1"/>
  <c r="N7" i="423"/>
  <c r="Q7" i="423" s="1"/>
  <c r="O89" i="425"/>
  <c r="AA130" i="425"/>
  <c r="G8" i="427"/>
  <c r="K21" i="429"/>
  <c r="AA58" i="431"/>
  <c r="AB78" i="431"/>
  <c r="Z2" i="432"/>
  <c r="P6" i="430" s="1"/>
  <c r="AE76" i="432"/>
  <c r="N76" i="432"/>
  <c r="AA79" i="434"/>
  <c r="AB79" i="434"/>
  <c r="AF7" i="435"/>
  <c r="AF126" i="435"/>
  <c r="M140" i="435"/>
  <c r="AF140" i="435" s="1"/>
  <c r="AG124" i="435" s="1"/>
  <c r="AB112" i="422"/>
  <c r="AA112" i="422"/>
  <c r="N112" i="422"/>
  <c r="Q112" i="422" s="1"/>
  <c r="N73" i="428"/>
  <c r="AA73" i="428"/>
  <c r="P24" i="429"/>
  <c r="Q24" i="429"/>
  <c r="P23" i="416"/>
  <c r="Q23" i="416"/>
  <c r="K89" i="416"/>
  <c r="AA22" i="419"/>
  <c r="N146" i="419"/>
  <c r="Q146" i="419" s="1"/>
  <c r="AB146" i="419"/>
  <c r="AA146" i="419"/>
  <c r="AF25" i="420"/>
  <c r="Q74" i="422"/>
  <c r="Y2" i="423"/>
  <c r="O6" i="421" s="1"/>
  <c r="AA127" i="425"/>
  <c r="AB134" i="425"/>
  <c r="AA134" i="425"/>
  <c r="AB146" i="425"/>
  <c r="AA146" i="425"/>
  <c r="M38" i="428"/>
  <c r="AB38" i="428" s="1"/>
  <c r="AC22" i="428" s="1"/>
  <c r="AB60" i="428"/>
  <c r="AA60" i="428"/>
  <c r="N60" i="428"/>
  <c r="P60" i="428" s="1"/>
  <c r="AA111" i="428"/>
  <c r="N131" i="428"/>
  <c r="P131" i="428" s="1"/>
  <c r="AB131" i="428"/>
  <c r="N108" i="431"/>
  <c r="AB108" i="431"/>
  <c r="AA63" i="434"/>
  <c r="AB75" i="434"/>
  <c r="P110" i="416"/>
  <c r="Q110" i="416"/>
  <c r="AA141" i="416"/>
  <c r="AB141" i="416"/>
  <c r="AF25" i="429"/>
  <c r="AE25" i="429"/>
  <c r="N25" i="429"/>
  <c r="P25" i="429" s="1"/>
  <c r="AA60" i="434"/>
  <c r="AB60" i="434"/>
  <c r="M8" i="415"/>
  <c r="O38" i="417"/>
  <c r="N107" i="419"/>
  <c r="Q107" i="419" s="1"/>
  <c r="AA107" i="419"/>
  <c r="N5" i="420"/>
  <c r="Q5" i="420" s="1"/>
  <c r="M21" i="420"/>
  <c r="AE21" i="420" s="1"/>
  <c r="K38" i="420"/>
  <c r="AE41" i="420"/>
  <c r="AF90" i="420"/>
  <c r="AE90" i="420"/>
  <c r="AB78" i="422"/>
  <c r="AA78" i="422"/>
  <c r="M106" i="422"/>
  <c r="AB106" i="422" s="1"/>
  <c r="AC90" i="422" s="1"/>
  <c r="N127" i="422"/>
  <c r="Q127" i="422" s="1"/>
  <c r="N57" i="423"/>
  <c r="Q57" i="423" s="1"/>
  <c r="AF75" i="423"/>
  <c r="AF90" i="423"/>
  <c r="N90" i="423"/>
  <c r="Q90" i="423" s="1"/>
  <c r="AE90" i="423"/>
  <c r="N61" i="425"/>
  <c r="Q61" i="425" s="1"/>
  <c r="AB131" i="425"/>
  <c r="AA131" i="425"/>
  <c r="I8" i="427"/>
  <c r="F1" i="428"/>
  <c r="O140" i="428"/>
  <c r="N57" i="429"/>
  <c r="Q57" i="429" s="1"/>
  <c r="K55" i="432"/>
  <c r="N60" i="434"/>
  <c r="O157" i="434"/>
  <c r="Q126" i="435"/>
  <c r="AB22" i="419"/>
  <c r="AB111" i="419"/>
  <c r="AA111" i="419"/>
  <c r="M89" i="426"/>
  <c r="N89" i="426" s="1"/>
  <c r="AA110" i="416"/>
  <c r="M38" i="417"/>
  <c r="N38" i="417" s="1"/>
  <c r="Q57" i="417"/>
  <c r="P76" i="417"/>
  <c r="AB6" i="419"/>
  <c r="O38" i="420"/>
  <c r="AF41" i="420"/>
  <c r="P90" i="420"/>
  <c r="Q90" i="420"/>
  <c r="Q62" i="422"/>
  <c r="AA74" i="422"/>
  <c r="P78" i="422"/>
  <c r="M123" i="422"/>
  <c r="AB123" i="422" s="1"/>
  <c r="AC107" i="422" s="1"/>
  <c r="AA134" i="422"/>
  <c r="P142" i="422"/>
  <c r="I8" i="424"/>
  <c r="P58" i="425"/>
  <c r="Q74" i="425"/>
  <c r="Q77" i="425"/>
  <c r="Q131" i="425"/>
  <c r="Q134" i="425"/>
  <c r="AA149" i="428"/>
  <c r="AC2" i="429"/>
  <c r="Q6" i="427" s="1"/>
  <c r="O38" i="429"/>
  <c r="AE41" i="429"/>
  <c r="AE73" i="429"/>
  <c r="AF77" i="429"/>
  <c r="AE77" i="429"/>
  <c r="N77" i="429"/>
  <c r="P77" i="429" s="1"/>
  <c r="M140" i="431"/>
  <c r="AB140" i="431" s="1"/>
  <c r="AC124" i="431" s="1"/>
  <c r="AF23" i="432"/>
  <c r="K8" i="433"/>
  <c r="P56" i="434"/>
  <c r="Y2" i="435"/>
  <c r="O6" i="433" s="1"/>
  <c r="AF91" i="435"/>
  <c r="O123" i="435"/>
  <c r="AE126" i="435"/>
  <c r="N147" i="419"/>
  <c r="Q147" i="419" s="1"/>
  <c r="N57" i="416"/>
  <c r="AA107" i="416"/>
  <c r="N111" i="416"/>
  <c r="AA111" i="416"/>
  <c r="AC2" i="417"/>
  <c r="Q6" i="415" s="1"/>
  <c r="AE42" i="417"/>
  <c r="AF90" i="417"/>
  <c r="AC2" i="420"/>
  <c r="Q6" i="418" s="1"/>
  <c r="N108" i="420"/>
  <c r="Q108" i="420" s="1"/>
  <c r="O55" i="422"/>
  <c r="AA146" i="422"/>
  <c r="N150" i="422"/>
  <c r="P150" i="422" s="1"/>
  <c r="AE24" i="423"/>
  <c r="N39" i="423"/>
  <c r="M55" i="423"/>
  <c r="AE55" i="423" s="1"/>
  <c r="AF39" i="423"/>
  <c r="K55" i="423"/>
  <c r="K55" i="425"/>
  <c r="AA90" i="425"/>
  <c r="N5" i="426"/>
  <c r="Q5" i="426" s="1"/>
  <c r="N40" i="426"/>
  <c r="Q40" i="426" s="1"/>
  <c r="N74" i="426"/>
  <c r="Q74" i="426" s="1"/>
  <c r="AE77" i="426"/>
  <c r="AF91" i="426"/>
  <c r="AA61" i="428"/>
  <c r="N75" i="428"/>
  <c r="N141" i="428"/>
  <c r="P141" i="428" s="1"/>
  <c r="AA145" i="428"/>
  <c r="N58" i="429"/>
  <c r="Q58" i="429" s="1"/>
  <c r="AF58" i="429"/>
  <c r="AA23" i="431"/>
  <c r="AA124" i="431"/>
  <c r="K21" i="432"/>
  <c r="K89" i="432"/>
  <c r="N141" i="434"/>
  <c r="P141" i="434" s="1"/>
  <c r="N145" i="434"/>
  <c r="P145" i="434" s="1"/>
  <c r="AB145" i="434"/>
  <c r="AE76" i="435"/>
  <c r="O106" i="435"/>
  <c r="K106" i="435"/>
  <c r="Q106" i="435" s="1"/>
  <c r="R90" i="435" s="1"/>
  <c r="AA60" i="416"/>
  <c r="AB147" i="419"/>
  <c r="AF24" i="423"/>
  <c r="P132" i="428"/>
  <c r="N126" i="429"/>
  <c r="Q126" i="429" s="1"/>
  <c r="F3" i="430"/>
  <c r="AB141" i="431"/>
  <c r="F1" i="432"/>
  <c r="F2" i="432" s="1"/>
  <c r="H1" i="432"/>
  <c r="M8" i="433"/>
  <c r="Q8" i="434"/>
  <c r="AB57" i="434"/>
  <c r="AA57" i="434"/>
  <c r="N57" i="434"/>
  <c r="P57" i="434" s="1"/>
  <c r="AD2" i="435"/>
  <c r="R6" i="433" s="1"/>
  <c r="M106" i="435"/>
  <c r="N106" i="435" s="1"/>
  <c r="N23" i="417"/>
  <c r="AA145" i="434"/>
  <c r="Q152" i="416"/>
  <c r="AF126" i="417"/>
  <c r="AE126" i="417"/>
  <c r="AE91" i="420"/>
  <c r="AF108" i="420"/>
  <c r="N91" i="422"/>
  <c r="N124" i="422"/>
  <c r="Q124" i="422" s="1"/>
  <c r="AA135" i="422"/>
  <c r="AB150" i="422"/>
  <c r="AE5" i="423"/>
  <c r="AF5" i="423"/>
  <c r="M21" i="423"/>
  <c r="N21" i="423" s="1"/>
  <c r="AB91" i="425"/>
  <c r="AA91" i="425"/>
  <c r="N91" i="425"/>
  <c r="Q91" i="425" s="1"/>
  <c r="AF5" i="426"/>
  <c r="O38" i="428"/>
  <c r="AB75" i="428"/>
  <c r="M106" i="428"/>
  <c r="N106" i="428" s="1"/>
  <c r="Q106" i="428" s="1"/>
  <c r="R90" i="428" s="1"/>
  <c r="AB146" i="428"/>
  <c r="AA146" i="428"/>
  <c r="N146" i="428"/>
  <c r="Q146" i="428" s="1"/>
  <c r="AD2" i="429"/>
  <c r="R6" i="427" s="1"/>
  <c r="H1" i="431"/>
  <c r="K38" i="431"/>
  <c r="M123" i="431"/>
  <c r="AB123" i="431" s="1"/>
  <c r="AC107" i="431" s="1"/>
  <c r="AB132" i="431"/>
  <c r="O123" i="432"/>
  <c r="N126" i="432"/>
  <c r="Q126" i="432" s="1"/>
  <c r="N150" i="434"/>
  <c r="Q150" i="434" s="1"/>
  <c r="AB150" i="434"/>
  <c r="AA150" i="434"/>
  <c r="N6" i="425"/>
  <c r="Q6" i="425" s="1"/>
  <c r="N79" i="428"/>
  <c r="N132" i="431"/>
  <c r="P132" i="431" s="1"/>
  <c r="AA6" i="425"/>
  <c r="AE125" i="426"/>
  <c r="AA8" i="434"/>
  <c r="AB8" i="434"/>
  <c r="AA57" i="416"/>
  <c r="N130" i="416"/>
  <c r="AE23" i="417"/>
  <c r="G8" i="415"/>
  <c r="N5" i="416"/>
  <c r="K21" i="416"/>
  <c r="M55" i="416"/>
  <c r="AA55" i="416" s="1"/>
  <c r="AA39" i="416"/>
  <c r="Q148" i="416"/>
  <c r="N126" i="417"/>
  <c r="Q80" i="419"/>
  <c r="K123" i="419"/>
  <c r="AA127" i="419"/>
  <c r="AF6" i="420"/>
  <c r="N39" i="420"/>
  <c r="P39" i="420" s="1"/>
  <c r="M55" i="420"/>
  <c r="AF39" i="420"/>
  <c r="AE39" i="420"/>
  <c r="K55" i="420"/>
  <c r="AF91" i="420"/>
  <c r="AB23" i="422"/>
  <c r="N23" i="422"/>
  <c r="P23" i="422" s="1"/>
  <c r="AA79" i="422"/>
  <c r="AA107" i="422"/>
  <c r="Q111" i="422"/>
  <c r="AE108" i="423"/>
  <c r="AA78" i="425"/>
  <c r="N129" i="425"/>
  <c r="Q129" i="425" s="1"/>
  <c r="Q132" i="425"/>
  <c r="AA144" i="425"/>
  <c r="N148" i="425"/>
  <c r="Q148" i="425" s="1"/>
  <c r="M38" i="426"/>
  <c r="N22" i="426"/>
  <c r="Q22" i="426" s="1"/>
  <c r="N62" i="428"/>
  <c r="Q62" i="428" s="1"/>
  <c r="AE59" i="429"/>
  <c r="AF59" i="429"/>
  <c r="K140" i="429"/>
  <c r="N123" i="432"/>
  <c r="Q123" i="432" s="1"/>
  <c r="R107" i="432" s="1"/>
  <c r="M123" i="434"/>
  <c r="AA123" i="434" s="1"/>
  <c r="N126" i="434"/>
  <c r="N22" i="435"/>
  <c r="N57" i="435"/>
  <c r="Q57" i="435" s="1"/>
  <c r="M89" i="435"/>
  <c r="N89" i="435" s="1"/>
  <c r="O89" i="435"/>
  <c r="AA23" i="428"/>
  <c r="N23" i="428"/>
  <c r="AB125" i="425"/>
  <c r="AA125" i="425"/>
  <c r="N149" i="434"/>
  <c r="P149" i="434" s="1"/>
  <c r="AB149" i="434"/>
  <c r="AA149" i="434"/>
  <c r="AD2" i="417"/>
  <c r="R6" i="415" s="1"/>
  <c r="N127" i="419"/>
  <c r="O55" i="425"/>
  <c r="N107" i="422"/>
  <c r="Q107" i="422" s="1"/>
  <c r="K123" i="432"/>
  <c r="AA78" i="416"/>
  <c r="AB78" i="416"/>
  <c r="N128" i="422"/>
  <c r="Q128" i="422" s="1"/>
  <c r="H1" i="416"/>
  <c r="Q39" i="416"/>
  <c r="AA152" i="416"/>
  <c r="AE58" i="417"/>
  <c r="O123" i="417"/>
  <c r="O123" i="419"/>
  <c r="AE125" i="420"/>
  <c r="M8" i="421"/>
  <c r="AA128" i="422"/>
  <c r="M8" i="424"/>
  <c r="P7" i="425"/>
  <c r="Q7" i="425"/>
  <c r="M8" i="427"/>
  <c r="AB142" i="428"/>
  <c r="AA142" i="428"/>
  <c r="AF123" i="429"/>
  <c r="AG107" i="429" s="1"/>
  <c r="AB125" i="431"/>
  <c r="AE126" i="432"/>
  <c r="AB134" i="434"/>
  <c r="AA134" i="434"/>
  <c r="K38" i="435"/>
  <c r="AE41" i="435"/>
  <c r="Q150" i="422"/>
  <c r="AB128" i="425"/>
  <c r="AA128" i="425"/>
  <c r="N23" i="431"/>
  <c r="M38" i="431"/>
  <c r="N38" i="431" s="1"/>
  <c r="Q38" i="431" s="1"/>
  <c r="R22" i="431" s="1"/>
  <c r="AF39" i="432"/>
  <c r="AE39" i="432"/>
  <c r="AE58" i="432"/>
  <c r="N58" i="432"/>
  <c r="AB22" i="422"/>
  <c r="M38" i="422"/>
  <c r="AB38" i="422" s="1"/>
  <c r="AC22" i="422" s="1"/>
  <c r="N110" i="422"/>
  <c r="N131" i="422"/>
  <c r="Q131" i="422" s="1"/>
  <c r="Q128" i="428"/>
  <c r="P128" i="428"/>
  <c r="N8" i="416"/>
  <c r="Q8" i="416" s="1"/>
  <c r="AA110" i="422"/>
  <c r="AB131" i="422"/>
  <c r="AF91" i="423"/>
  <c r="N108" i="423"/>
  <c r="Q108" i="423" s="1"/>
  <c r="N78" i="425"/>
  <c r="Q78" i="425" s="1"/>
  <c r="N144" i="425"/>
  <c r="Q144" i="425" s="1"/>
  <c r="F1" i="426"/>
  <c r="F2" i="426" s="1"/>
  <c r="AB130" i="416"/>
  <c r="AF58" i="417"/>
  <c r="AA131" i="419"/>
  <c r="AF24" i="420"/>
  <c r="AE24" i="420"/>
  <c r="M72" i="422"/>
  <c r="N72" i="422" s="1"/>
  <c r="AB56" i="422"/>
  <c r="N56" i="422"/>
  <c r="Q56" i="422" s="1"/>
  <c r="AA56" i="422"/>
  <c r="N144" i="422"/>
  <c r="P144" i="422" s="1"/>
  <c r="AA144" i="422"/>
  <c r="M72" i="425"/>
  <c r="N72" i="425" s="1"/>
  <c r="AB152" i="425"/>
  <c r="AA152" i="425"/>
  <c r="M21" i="426"/>
  <c r="N21" i="426" s="1"/>
  <c r="AF39" i="429"/>
  <c r="AE39" i="429"/>
  <c r="N39" i="429"/>
  <c r="P39" i="429" s="1"/>
  <c r="N133" i="431"/>
  <c r="Q133" i="431" s="1"/>
  <c r="AB133" i="431"/>
  <c r="AC2" i="432"/>
  <c r="Q6" i="430" s="1"/>
  <c r="Q134" i="434"/>
  <c r="P134" i="434"/>
  <c r="AF57" i="435"/>
  <c r="K123" i="426"/>
  <c r="AB141" i="428"/>
  <c r="AA74" i="416"/>
  <c r="AB74" i="416"/>
  <c r="AA7" i="422"/>
  <c r="I8" i="415"/>
  <c r="N144" i="416"/>
  <c r="AA144" i="416"/>
  <c r="K106" i="417"/>
  <c r="P59" i="419"/>
  <c r="N92" i="419"/>
  <c r="P92" i="419" s="1"/>
  <c r="AB131" i="419"/>
  <c r="P141" i="419"/>
  <c r="N24" i="420"/>
  <c r="M123" i="420"/>
  <c r="N123" i="420" s="1"/>
  <c r="N60" i="422"/>
  <c r="Q60" i="422" s="1"/>
  <c r="AA91" i="422"/>
  <c r="Q22" i="423"/>
  <c r="AD2" i="423"/>
  <c r="R6" i="421" s="1"/>
  <c r="H1" i="423"/>
  <c r="M106" i="423"/>
  <c r="AE106" i="423" s="1"/>
  <c r="N152" i="425"/>
  <c r="Q152" i="425" s="1"/>
  <c r="N39" i="428"/>
  <c r="P39" i="428" s="1"/>
  <c r="N111" i="431"/>
  <c r="P111" i="431" s="1"/>
  <c r="AB111" i="431"/>
  <c r="AA111" i="431"/>
  <c r="AA126" i="434"/>
  <c r="AE22" i="435"/>
  <c r="M123" i="416"/>
  <c r="AB123" i="416" s="1"/>
  <c r="AC107" i="416" s="1"/>
  <c r="N107" i="416"/>
  <c r="Q107" i="416" s="1"/>
  <c r="AB129" i="416"/>
  <c r="AA129" i="416"/>
  <c r="N129" i="416"/>
  <c r="Q129" i="416" s="1"/>
  <c r="K38" i="416"/>
  <c r="AB151" i="419"/>
  <c r="N42" i="420"/>
  <c r="M55" i="422"/>
  <c r="AB55" i="422" s="1"/>
  <c r="AC39" i="422" s="1"/>
  <c r="AB59" i="422"/>
  <c r="AA59" i="422"/>
  <c r="AB62" i="425"/>
  <c r="N62" i="425"/>
  <c r="AD2" i="426"/>
  <c r="R6" i="424" s="1"/>
  <c r="Z2" i="426"/>
  <c r="P6" i="424" s="1"/>
  <c r="N7" i="417"/>
  <c r="Q7" i="417" s="1"/>
  <c r="K55" i="417"/>
  <c r="F1" i="419"/>
  <c r="F2" i="419" s="1"/>
  <c r="AB112" i="419"/>
  <c r="K140" i="419"/>
  <c r="Q58" i="420"/>
  <c r="P58" i="420"/>
  <c r="N7" i="422"/>
  <c r="N79" i="422"/>
  <c r="Q79" i="422" s="1"/>
  <c r="AB75" i="425"/>
  <c r="AA75" i="425"/>
  <c r="AE74" i="426"/>
  <c r="K38" i="428"/>
  <c r="AB79" i="428"/>
  <c r="M21" i="416"/>
  <c r="AB21" i="416" s="1"/>
  <c r="AC5" i="416" s="1"/>
  <c r="AA5" i="416"/>
  <c r="AB58" i="416"/>
  <c r="AA58" i="416"/>
  <c r="N74" i="416"/>
  <c r="N58" i="416"/>
  <c r="K123" i="416"/>
  <c r="N127" i="416"/>
  <c r="Q134" i="416"/>
  <c r="AE24" i="417"/>
  <c r="K89" i="420"/>
  <c r="M106" i="420"/>
  <c r="N106" i="420" s="1"/>
  <c r="K38" i="422"/>
  <c r="O38" i="423"/>
  <c r="P74" i="423"/>
  <c r="AA56" i="425"/>
  <c r="N92" i="425"/>
  <c r="N145" i="425"/>
  <c r="AF6" i="426"/>
  <c r="AF56" i="426"/>
  <c r="Q110" i="428"/>
  <c r="AE124" i="429"/>
  <c r="M140" i="429"/>
  <c r="AF140" i="429" s="1"/>
  <c r="AG124" i="429" s="1"/>
  <c r="N143" i="431"/>
  <c r="Q143" i="431" s="1"/>
  <c r="AB143" i="431"/>
  <c r="K72" i="432"/>
  <c r="O140" i="432"/>
  <c r="M21" i="434"/>
  <c r="AB21" i="434" s="1"/>
  <c r="AC5" i="434" s="1"/>
  <c r="AA62" i="434"/>
  <c r="P78" i="434"/>
  <c r="Q90" i="434"/>
  <c r="AA111" i="434"/>
  <c r="P130" i="434"/>
  <c r="Z2" i="435"/>
  <c r="P6" i="433" s="1"/>
  <c r="K38" i="426"/>
  <c r="K89" i="426"/>
  <c r="O123" i="426"/>
  <c r="K72" i="428"/>
  <c r="G8" i="430"/>
  <c r="F1" i="434"/>
  <c r="F2" i="434" s="1"/>
  <c r="O38" i="434"/>
  <c r="K72" i="434"/>
  <c r="O123" i="434"/>
  <c r="K140" i="416"/>
  <c r="O55" i="417"/>
  <c r="Q23" i="419"/>
  <c r="AD2" i="420"/>
  <c r="R6" i="418" s="1"/>
  <c r="O89" i="422"/>
  <c r="N41" i="426"/>
  <c r="O89" i="426"/>
  <c r="K123" i="428"/>
  <c r="N150" i="428"/>
  <c r="Q150" i="428" s="1"/>
  <c r="K55" i="429"/>
  <c r="N91" i="429"/>
  <c r="Q91" i="429" s="1"/>
  <c r="K72" i="431"/>
  <c r="M106" i="431"/>
  <c r="AB106" i="431" s="1"/>
  <c r="AC90" i="431" s="1"/>
  <c r="M21" i="432"/>
  <c r="AE21" i="432" s="1"/>
  <c r="O72" i="434"/>
  <c r="O55" i="435"/>
  <c r="N74" i="435"/>
  <c r="Q74" i="435" s="1"/>
  <c r="M72" i="428"/>
  <c r="AB72" i="428" s="1"/>
  <c r="AC56" i="428" s="1"/>
  <c r="Q134" i="428"/>
  <c r="O21" i="429"/>
  <c r="O38" i="431"/>
  <c r="AB75" i="431"/>
  <c r="AB79" i="431"/>
  <c r="P5" i="432"/>
  <c r="Q107" i="432"/>
  <c r="G8" i="433"/>
  <c r="Q61" i="434"/>
  <c r="AA91" i="434"/>
  <c r="Q127" i="434"/>
  <c r="Q142" i="434"/>
  <c r="N7" i="428"/>
  <c r="P7" i="428" s="1"/>
  <c r="N56" i="428"/>
  <c r="O89" i="428"/>
  <c r="O106" i="428"/>
  <c r="F1" i="429"/>
  <c r="F2" i="429" s="1"/>
  <c r="N108" i="429"/>
  <c r="P108" i="429" s="1"/>
  <c r="N25" i="432"/>
  <c r="Q25" i="432" s="1"/>
  <c r="M140" i="432"/>
  <c r="N140" i="432" s="1"/>
  <c r="M140" i="434"/>
  <c r="AA140" i="434" s="1"/>
  <c r="H1" i="435"/>
  <c r="N24" i="435"/>
  <c r="Q24" i="435" s="1"/>
  <c r="N39" i="435"/>
  <c r="P39" i="435" s="1"/>
  <c r="M140" i="428"/>
  <c r="AA140" i="428" s="1"/>
  <c r="M89" i="432"/>
  <c r="AE89" i="432" s="1"/>
  <c r="K72" i="425"/>
  <c r="K140" i="426"/>
  <c r="AA56" i="428"/>
  <c r="AA109" i="428"/>
  <c r="K106" i="429"/>
  <c r="Q106" i="429" s="1"/>
  <c r="R90" i="429" s="1"/>
  <c r="AF108" i="429"/>
  <c r="I8" i="430"/>
  <c r="AA5" i="431"/>
  <c r="AA61" i="434"/>
  <c r="AA124" i="434"/>
  <c r="AB131" i="434"/>
  <c r="N135" i="434"/>
  <c r="Q135" i="434" s="1"/>
  <c r="AB146" i="434"/>
  <c r="AC2" i="435"/>
  <c r="Q6" i="433" s="1"/>
  <c r="N90" i="435"/>
  <c r="Q90" i="435" s="1"/>
  <c r="K89" i="417"/>
  <c r="G8" i="424"/>
  <c r="N62" i="416"/>
  <c r="O89" i="417"/>
  <c r="O106" i="417"/>
  <c r="O38" i="419"/>
  <c r="N58" i="419"/>
  <c r="Q58" i="419" s="1"/>
  <c r="N62" i="419"/>
  <c r="Q62" i="419" s="1"/>
  <c r="N5" i="422"/>
  <c r="Q5" i="422" s="1"/>
  <c r="O38" i="422"/>
  <c r="N90" i="422"/>
  <c r="AA106" i="422"/>
  <c r="F1" i="423"/>
  <c r="F2" i="423" s="1"/>
  <c r="O55" i="423"/>
  <c r="K38" i="425"/>
  <c r="O72" i="425"/>
  <c r="O21" i="426"/>
  <c r="AC2" i="426"/>
  <c r="Q6" i="424" s="1"/>
  <c r="O140" i="426"/>
  <c r="N90" i="428"/>
  <c r="Q90" i="428" s="1"/>
  <c r="M123" i="428"/>
  <c r="AB123" i="428" s="1"/>
  <c r="AC107" i="428" s="1"/>
  <c r="AA124" i="428"/>
  <c r="AA143" i="428"/>
  <c r="AE5" i="429"/>
  <c r="N75" i="429"/>
  <c r="Q75" i="429" s="1"/>
  <c r="O106" i="429"/>
  <c r="AA76" i="431"/>
  <c r="AA80" i="431"/>
  <c r="AA92" i="431"/>
  <c r="K38" i="432"/>
  <c r="AE73" i="432"/>
  <c r="N6" i="434"/>
  <c r="P6" i="434" s="1"/>
  <c r="M38" i="434"/>
  <c r="N38" i="434" s="1"/>
  <c r="K55" i="434"/>
  <c r="K72" i="435"/>
  <c r="AE75" i="435"/>
  <c r="AE107" i="435"/>
  <c r="N125" i="435"/>
  <c r="P125" i="435" s="1"/>
  <c r="Y2" i="426"/>
  <c r="O6" i="424" s="1"/>
  <c r="F3" i="415"/>
  <c r="AA7" i="416"/>
  <c r="N126" i="416"/>
  <c r="AF40" i="417"/>
  <c r="P75" i="417"/>
  <c r="M8" i="418"/>
  <c r="H1" i="420"/>
  <c r="AE107" i="420"/>
  <c r="N75" i="422"/>
  <c r="Q75" i="422" s="1"/>
  <c r="O106" i="422"/>
  <c r="M140" i="423"/>
  <c r="AE140" i="423" s="1"/>
  <c r="O38" i="425"/>
  <c r="N60" i="425"/>
  <c r="Q108" i="425"/>
  <c r="P111" i="425"/>
  <c r="Q150" i="425"/>
  <c r="Q42" i="426"/>
  <c r="M72" i="426"/>
  <c r="N72" i="426" s="1"/>
  <c r="Q76" i="426"/>
  <c r="N107" i="428"/>
  <c r="AB124" i="428"/>
  <c r="AA147" i="428"/>
  <c r="AF5" i="429"/>
  <c r="AE40" i="429"/>
  <c r="N125" i="429"/>
  <c r="AB92" i="431"/>
  <c r="N56" i="432"/>
  <c r="N77" i="432"/>
  <c r="Q77" i="432" s="1"/>
  <c r="N125" i="432"/>
  <c r="Q125" i="432" s="1"/>
  <c r="N22" i="434"/>
  <c r="O55" i="434"/>
  <c r="K106" i="434"/>
  <c r="AB135" i="434"/>
  <c r="AE5" i="435"/>
  <c r="O72" i="435"/>
  <c r="AF75" i="435"/>
  <c r="AE90" i="435"/>
  <c r="K38" i="419"/>
  <c r="M89" i="420"/>
  <c r="N89" i="420" s="1"/>
  <c r="AB7" i="416"/>
  <c r="AA108" i="416"/>
  <c r="K72" i="417"/>
  <c r="AA58" i="419"/>
  <c r="AA62" i="419"/>
  <c r="AA150" i="419"/>
  <c r="AF73" i="420"/>
  <c r="AF107" i="420"/>
  <c r="I8" i="421"/>
  <c r="K21" i="422"/>
  <c r="AA126" i="422"/>
  <c r="AA148" i="422"/>
  <c r="M89" i="423"/>
  <c r="N124" i="423"/>
  <c r="Q124" i="423" s="1"/>
  <c r="AA5" i="425"/>
  <c r="N57" i="425"/>
  <c r="Q57" i="425" s="1"/>
  <c r="N79" i="425"/>
  <c r="K21" i="426"/>
  <c r="P24" i="426"/>
  <c r="M140" i="426"/>
  <c r="AF140" i="426" s="1"/>
  <c r="AG124" i="426" s="1"/>
  <c r="AA151" i="428"/>
  <c r="AF40" i="429"/>
  <c r="O72" i="429"/>
  <c r="O123" i="429"/>
  <c r="K8" i="430"/>
  <c r="N39" i="431"/>
  <c r="P39" i="431" s="1"/>
  <c r="AB57" i="431"/>
  <c r="Q128" i="431"/>
  <c r="AB152" i="431"/>
  <c r="AA6" i="434"/>
  <c r="M55" i="434"/>
  <c r="AA55" i="434" s="1"/>
  <c r="O89" i="434"/>
  <c r="O106" i="434"/>
  <c r="F1" i="435"/>
  <c r="F2" i="435" s="1"/>
  <c r="Q23" i="434"/>
  <c r="P23" i="434"/>
  <c r="Q5" i="435"/>
  <c r="P5" i="435"/>
  <c r="Q80" i="434"/>
  <c r="P80" i="434"/>
  <c r="P91" i="435"/>
  <c r="Q91" i="435"/>
  <c r="P107" i="435"/>
  <c r="Q107" i="435"/>
  <c r="Q5" i="434"/>
  <c r="P5" i="434"/>
  <c r="Q76" i="434"/>
  <c r="P76" i="434"/>
  <c r="AA38" i="434"/>
  <c r="Q146" i="434"/>
  <c r="P146" i="434"/>
  <c r="Q108" i="435"/>
  <c r="P108" i="435"/>
  <c r="Q124" i="435"/>
  <c r="P124" i="435"/>
  <c r="Q128" i="434"/>
  <c r="P128" i="434"/>
  <c r="Q58" i="435"/>
  <c r="P58" i="435"/>
  <c r="AB140" i="434"/>
  <c r="AC124" i="434" s="1"/>
  <c r="Q110" i="434"/>
  <c r="P110" i="434"/>
  <c r="Q132" i="434"/>
  <c r="P132" i="434"/>
  <c r="Q75" i="435"/>
  <c r="P75" i="435"/>
  <c r="AB39" i="434"/>
  <c r="N58" i="434"/>
  <c r="Q59" i="434"/>
  <c r="N62" i="434"/>
  <c r="AB77" i="434"/>
  <c r="M106" i="434"/>
  <c r="Q108" i="434"/>
  <c r="N111" i="434"/>
  <c r="AB125" i="434"/>
  <c r="AB129" i="434"/>
  <c r="AB133" i="434"/>
  <c r="Q141" i="434"/>
  <c r="M157" i="434"/>
  <c r="AF6" i="435"/>
  <c r="Q25" i="435"/>
  <c r="M55" i="435"/>
  <c r="AF59" i="435"/>
  <c r="AE73" i="435"/>
  <c r="E8" i="433"/>
  <c r="N21" i="434"/>
  <c r="AA23" i="434"/>
  <c r="AA76" i="434"/>
  <c r="AA80" i="434"/>
  <c r="N92" i="434"/>
  <c r="AB124" i="434"/>
  <c r="AA128" i="434"/>
  <c r="AA132" i="434"/>
  <c r="AA141" i="434"/>
  <c r="N144" i="434"/>
  <c r="N148" i="434"/>
  <c r="N152" i="434"/>
  <c r="AF5" i="435"/>
  <c r="M21" i="435"/>
  <c r="AE39" i="435"/>
  <c r="N42" i="435"/>
  <c r="N56" i="435"/>
  <c r="AE58" i="435"/>
  <c r="P76" i="435"/>
  <c r="AE108" i="435"/>
  <c r="N140" i="435"/>
  <c r="H1" i="434"/>
  <c r="AA5" i="434"/>
  <c r="AB23" i="434"/>
  <c r="P75" i="434"/>
  <c r="AB76" i="434"/>
  <c r="P79" i="434"/>
  <c r="AB80" i="434"/>
  <c r="AA107" i="434"/>
  <c r="P127" i="434"/>
  <c r="AB128" i="434"/>
  <c r="P131" i="434"/>
  <c r="AB132" i="434"/>
  <c r="AF58" i="435"/>
  <c r="AE91" i="435"/>
  <c r="AF108" i="435"/>
  <c r="AE124" i="435"/>
  <c r="N127" i="435"/>
  <c r="AB5" i="434"/>
  <c r="AA58" i="434"/>
  <c r="AB107" i="434"/>
  <c r="O21" i="435"/>
  <c r="AF124" i="435"/>
  <c r="N73" i="434"/>
  <c r="N91" i="434"/>
  <c r="N143" i="434"/>
  <c r="N147" i="434"/>
  <c r="N151" i="434"/>
  <c r="N41" i="435"/>
  <c r="M72" i="435"/>
  <c r="AF107" i="435"/>
  <c r="AA21" i="434"/>
  <c r="AA92" i="434"/>
  <c r="AA144" i="434"/>
  <c r="AA148" i="434"/>
  <c r="AA152" i="434"/>
  <c r="AE42" i="435"/>
  <c r="M72" i="434"/>
  <c r="N77" i="434"/>
  <c r="N125" i="434"/>
  <c r="N129" i="434"/>
  <c r="N133" i="434"/>
  <c r="N6" i="435"/>
  <c r="AE23" i="435"/>
  <c r="M38" i="435"/>
  <c r="AE56" i="435"/>
  <c r="N59" i="435"/>
  <c r="N73" i="435"/>
  <c r="AE127" i="435"/>
  <c r="P7" i="434"/>
  <c r="P39" i="434"/>
  <c r="M89" i="434"/>
  <c r="P109" i="434"/>
  <c r="M123" i="435"/>
  <c r="AA7" i="434"/>
  <c r="AA73" i="434"/>
  <c r="N107" i="434"/>
  <c r="P124" i="434"/>
  <c r="P142" i="434"/>
  <c r="P40" i="435"/>
  <c r="AE74" i="435"/>
  <c r="P147" i="431"/>
  <c r="Q147" i="431"/>
  <c r="Q152" i="431"/>
  <c r="P152" i="431"/>
  <c r="AF140" i="432"/>
  <c r="AG124" i="432" s="1"/>
  <c r="AE140" i="432"/>
  <c r="Q61" i="431"/>
  <c r="P61" i="431"/>
  <c r="Q108" i="431"/>
  <c r="P108" i="431"/>
  <c r="Q22" i="431"/>
  <c r="P22" i="431"/>
  <c r="N106" i="431"/>
  <c r="AA106" i="431"/>
  <c r="AF21" i="432"/>
  <c r="AG5" i="432" s="1"/>
  <c r="Q111" i="431"/>
  <c r="Q24" i="432"/>
  <c r="P24" i="432"/>
  <c r="Q57" i="431"/>
  <c r="P57" i="431"/>
  <c r="P133" i="431"/>
  <c r="Q40" i="432"/>
  <c r="P40" i="432"/>
  <c r="Q79" i="431"/>
  <c r="P79" i="431"/>
  <c r="Q148" i="431"/>
  <c r="P148" i="431"/>
  <c r="Q6" i="431"/>
  <c r="P6" i="431"/>
  <c r="Q92" i="431"/>
  <c r="P92" i="431"/>
  <c r="Q129" i="431"/>
  <c r="P129" i="431"/>
  <c r="AF89" i="432"/>
  <c r="AG73" i="432" s="1"/>
  <c r="N89" i="432"/>
  <c r="I3" i="430"/>
  <c r="P151" i="431"/>
  <c r="Q151" i="431"/>
  <c r="P23" i="431"/>
  <c r="Q23" i="431"/>
  <c r="Q75" i="431"/>
  <c r="P75" i="431"/>
  <c r="Q125" i="431"/>
  <c r="P125" i="431"/>
  <c r="Q144" i="431"/>
  <c r="P144" i="431"/>
  <c r="Q78" i="431"/>
  <c r="P78" i="431"/>
  <c r="Q74" i="432"/>
  <c r="P74" i="432"/>
  <c r="Q5" i="431"/>
  <c r="AA6" i="431"/>
  <c r="M21" i="431"/>
  <c r="Q39" i="431"/>
  <c r="AA57" i="431"/>
  <c r="AA61" i="431"/>
  <c r="M72" i="431"/>
  <c r="N73" i="431"/>
  <c r="AA75" i="431"/>
  <c r="AA79" i="431"/>
  <c r="AA108" i="431"/>
  <c r="Q124" i="431"/>
  <c r="AA125" i="431"/>
  <c r="AA129" i="431"/>
  <c r="AA133" i="431"/>
  <c r="AA144" i="431"/>
  <c r="AA148" i="431"/>
  <c r="AA152" i="431"/>
  <c r="N7" i="432"/>
  <c r="O21" i="432"/>
  <c r="Q39" i="432"/>
  <c r="AE40" i="432"/>
  <c r="M55" i="432"/>
  <c r="Q59" i="432"/>
  <c r="AF75" i="432"/>
  <c r="M106" i="432"/>
  <c r="AE123" i="432"/>
  <c r="AF123" i="432"/>
  <c r="AG107" i="432" s="1"/>
  <c r="N8" i="431"/>
  <c r="N59" i="431"/>
  <c r="N63" i="431"/>
  <c r="N77" i="431"/>
  <c r="N91" i="431"/>
  <c r="N110" i="431"/>
  <c r="N127" i="431"/>
  <c r="N131" i="431"/>
  <c r="N142" i="431"/>
  <c r="N146" i="431"/>
  <c r="N150" i="431"/>
  <c r="N22" i="432"/>
  <c r="AE24" i="432"/>
  <c r="N42" i="432"/>
  <c r="AE74" i="432"/>
  <c r="N91" i="432"/>
  <c r="M89" i="431"/>
  <c r="N90" i="431"/>
  <c r="AB124" i="431"/>
  <c r="N141" i="431"/>
  <c r="AA143" i="431"/>
  <c r="AA147" i="431"/>
  <c r="AA151" i="431"/>
  <c r="N6" i="432"/>
  <c r="P23" i="432"/>
  <c r="AF24" i="432"/>
  <c r="N57" i="432"/>
  <c r="AF74" i="432"/>
  <c r="N90" i="432"/>
  <c r="N108" i="432"/>
  <c r="AA55" i="431"/>
  <c r="N7" i="431"/>
  <c r="AB55" i="431"/>
  <c r="AC39" i="431" s="1"/>
  <c r="N58" i="431"/>
  <c r="N62" i="431"/>
  <c r="AA73" i="431"/>
  <c r="N76" i="431"/>
  <c r="N80" i="431"/>
  <c r="N109" i="431"/>
  <c r="N126" i="431"/>
  <c r="N130" i="431"/>
  <c r="N134" i="431"/>
  <c r="N145" i="431"/>
  <c r="N149" i="431"/>
  <c r="M38" i="432"/>
  <c r="N41" i="432"/>
  <c r="AF73" i="432"/>
  <c r="AE77" i="432"/>
  <c r="N124" i="432"/>
  <c r="AA8" i="431"/>
  <c r="AA59" i="431"/>
  <c r="AA63" i="431"/>
  <c r="AA77" i="431"/>
  <c r="AA91" i="431"/>
  <c r="AA110" i="431"/>
  <c r="AA127" i="431"/>
  <c r="AA131" i="431"/>
  <c r="AA142" i="431"/>
  <c r="AA146" i="431"/>
  <c r="AA150" i="431"/>
  <c r="M157" i="431"/>
  <c r="AE42" i="432"/>
  <c r="AE91" i="432"/>
  <c r="P107" i="432"/>
  <c r="AB91" i="431"/>
  <c r="AB110" i="431"/>
  <c r="AE22" i="432"/>
  <c r="P75" i="432"/>
  <c r="AE124" i="432"/>
  <c r="N73" i="432"/>
  <c r="AF124" i="432"/>
  <c r="Q92" i="428"/>
  <c r="P92" i="428"/>
  <c r="AB140" i="428"/>
  <c r="AC124" i="428" s="1"/>
  <c r="N140" i="428"/>
  <c r="Q74" i="428"/>
  <c r="P74" i="428"/>
  <c r="Q123" i="429"/>
  <c r="R107" i="429" s="1"/>
  <c r="P123" i="429"/>
  <c r="Q149" i="428"/>
  <c r="P149" i="428"/>
  <c r="Q6" i="429"/>
  <c r="P6" i="429"/>
  <c r="F2" i="428"/>
  <c r="Q127" i="428"/>
  <c r="P127" i="428"/>
  <c r="Q145" i="428"/>
  <c r="P145" i="428"/>
  <c r="P106" i="428"/>
  <c r="Q73" i="428"/>
  <c r="P73" i="428"/>
  <c r="Q5" i="429"/>
  <c r="P5" i="429"/>
  <c r="Q40" i="429"/>
  <c r="P40" i="429"/>
  <c r="AA38" i="428"/>
  <c r="N38" i="428"/>
  <c r="Q55" i="428"/>
  <c r="R39" i="428" s="1"/>
  <c r="P55" i="428"/>
  <c r="Q78" i="428"/>
  <c r="P78" i="428"/>
  <c r="Q107" i="429"/>
  <c r="P107" i="429"/>
  <c r="N89" i="429"/>
  <c r="AF89" i="429"/>
  <c r="AG73" i="429" s="1"/>
  <c r="AE89" i="429"/>
  <c r="N6" i="428"/>
  <c r="Q39" i="428"/>
  <c r="Q60" i="428"/>
  <c r="Q111" i="428"/>
  <c r="Q141" i="428"/>
  <c r="M157" i="428"/>
  <c r="M55" i="429"/>
  <c r="Q90" i="429"/>
  <c r="N22" i="428"/>
  <c r="AA55" i="428"/>
  <c r="N72" i="428"/>
  <c r="AA74" i="428"/>
  <c r="AA78" i="428"/>
  <c r="N91" i="428"/>
  <c r="AA127" i="428"/>
  <c r="AA131" i="428"/>
  <c r="N144" i="428"/>
  <c r="N148" i="428"/>
  <c r="N152" i="428"/>
  <c r="M21" i="429"/>
  <c r="N42" i="429"/>
  <c r="N56" i="429"/>
  <c r="AE58" i="429"/>
  <c r="AE123" i="429"/>
  <c r="AB55" i="428"/>
  <c r="AC39" i="428" s="1"/>
  <c r="AB74" i="428"/>
  <c r="AB78" i="428"/>
  <c r="P57" i="429"/>
  <c r="AE106" i="429"/>
  <c r="AA6" i="428"/>
  <c r="M21" i="428"/>
  <c r="AA59" i="428"/>
  <c r="N76" i="428"/>
  <c r="AB92" i="428"/>
  <c r="AA110" i="428"/>
  <c r="N125" i="428"/>
  <c r="N129" i="428"/>
  <c r="N133" i="428"/>
  <c r="AB145" i="428"/>
  <c r="AB149" i="428"/>
  <c r="N7" i="429"/>
  <c r="N22" i="429"/>
  <c r="AF106" i="429"/>
  <c r="AG90" i="429" s="1"/>
  <c r="E8" i="427"/>
  <c r="P58" i="428"/>
  <c r="P62" i="428"/>
  <c r="AB73" i="428"/>
  <c r="AA77" i="428"/>
  <c r="M89" i="428"/>
  <c r="P90" i="428"/>
  <c r="N124" i="428"/>
  <c r="AA126" i="428"/>
  <c r="AA130" i="428"/>
  <c r="AA134" i="428"/>
  <c r="N143" i="428"/>
  <c r="N147" i="428"/>
  <c r="N151" i="428"/>
  <c r="P23" i="429"/>
  <c r="K38" i="429"/>
  <c r="AE57" i="429"/>
  <c r="M72" i="429"/>
  <c r="K89" i="429"/>
  <c r="H1" i="428"/>
  <c r="AA5" i="428"/>
  <c r="N8" i="428"/>
  <c r="N57" i="428"/>
  <c r="N61" i="428"/>
  <c r="AA72" i="428"/>
  <c r="AA91" i="428"/>
  <c r="AA144" i="428"/>
  <c r="AA148" i="428"/>
  <c r="AA152" i="428"/>
  <c r="AE42" i="429"/>
  <c r="N74" i="429"/>
  <c r="AA22" i="428"/>
  <c r="AA58" i="428"/>
  <c r="AA62" i="428"/>
  <c r="AE23" i="429"/>
  <c r="M38" i="429"/>
  <c r="P41" i="429"/>
  <c r="AE56" i="429"/>
  <c r="N59" i="429"/>
  <c r="N73" i="429"/>
  <c r="AE75" i="429"/>
  <c r="AE126" i="429"/>
  <c r="AB22" i="428"/>
  <c r="AA76" i="428"/>
  <c r="AA125" i="428"/>
  <c r="AA129" i="428"/>
  <c r="AA133" i="428"/>
  <c r="AE7" i="429"/>
  <c r="AE22" i="429"/>
  <c r="AA8" i="428"/>
  <c r="AA57" i="428"/>
  <c r="P142" i="428"/>
  <c r="P150" i="428"/>
  <c r="AE74" i="429"/>
  <c r="Q143" i="425"/>
  <c r="P143" i="425"/>
  <c r="Q151" i="425"/>
  <c r="P151" i="425"/>
  <c r="Q147" i="425"/>
  <c r="P147" i="425"/>
  <c r="P59" i="426"/>
  <c r="Q59" i="426"/>
  <c r="P39" i="426"/>
  <c r="Q39" i="426"/>
  <c r="AE72" i="426"/>
  <c r="AF89" i="426"/>
  <c r="AG73" i="426" s="1"/>
  <c r="AE89" i="426"/>
  <c r="N123" i="425"/>
  <c r="AB123" i="425"/>
  <c r="AC107" i="425" s="1"/>
  <c r="AA123" i="425"/>
  <c r="P124" i="425"/>
  <c r="Q124" i="425"/>
  <c r="N38" i="426"/>
  <c r="AF38" i="426"/>
  <c r="AG22" i="426" s="1"/>
  <c r="AE38" i="426"/>
  <c r="P73" i="425"/>
  <c r="Q73" i="425"/>
  <c r="N106" i="425"/>
  <c r="AB106" i="425"/>
  <c r="AC90" i="425" s="1"/>
  <c r="AA106" i="425"/>
  <c r="N140" i="426"/>
  <c r="AB22" i="425"/>
  <c r="N7" i="426"/>
  <c r="AF25" i="426"/>
  <c r="AE40" i="426"/>
  <c r="M55" i="426"/>
  <c r="N58" i="426"/>
  <c r="M106" i="426"/>
  <c r="N23" i="426"/>
  <c r="AE59" i="426"/>
  <c r="N77" i="426"/>
  <c r="M123" i="426"/>
  <c r="N126" i="426"/>
  <c r="AA107" i="425"/>
  <c r="AA124" i="425"/>
  <c r="AE39" i="426"/>
  <c r="O55" i="426"/>
  <c r="AF59" i="426"/>
  <c r="O106" i="426"/>
  <c r="N5" i="425"/>
  <c r="M38" i="425"/>
  <c r="N39" i="425"/>
  <c r="M55" i="425"/>
  <c r="N56" i="425"/>
  <c r="AB73" i="425"/>
  <c r="M89" i="425"/>
  <c r="N90" i="425"/>
  <c r="AB107" i="425"/>
  <c r="AB124" i="425"/>
  <c r="M140" i="425"/>
  <c r="N141" i="425"/>
  <c r="AA143" i="425"/>
  <c r="AA147" i="425"/>
  <c r="AA151" i="425"/>
  <c r="N6" i="426"/>
  <c r="AF39" i="426"/>
  <c r="N57" i="426"/>
  <c r="N90" i="426"/>
  <c r="N108" i="426"/>
  <c r="P76" i="425"/>
  <c r="P91" i="425"/>
  <c r="P110" i="425"/>
  <c r="P127" i="425"/>
  <c r="P131" i="425"/>
  <c r="P142" i="425"/>
  <c r="AB143" i="425"/>
  <c r="P146" i="425"/>
  <c r="AB147" i="425"/>
  <c r="P150" i="425"/>
  <c r="AB151" i="425"/>
  <c r="AE7" i="426"/>
  <c r="P22" i="426"/>
  <c r="P42" i="426"/>
  <c r="N56" i="426"/>
  <c r="AE73" i="426"/>
  <c r="P91" i="426"/>
  <c r="N107" i="426"/>
  <c r="N125" i="426"/>
  <c r="AE23" i="426"/>
  <c r="AF73" i="426"/>
  <c r="M21" i="425"/>
  <c r="N22" i="425"/>
  <c r="M157" i="425"/>
  <c r="P76" i="426"/>
  <c r="AA73" i="425"/>
  <c r="E8" i="424"/>
  <c r="AE6" i="426"/>
  <c r="N25" i="426"/>
  <c r="AE57" i="426"/>
  <c r="AB56" i="425"/>
  <c r="AB90" i="425"/>
  <c r="N107" i="425"/>
  <c r="AA149" i="425"/>
  <c r="P75" i="426"/>
  <c r="P8" i="425"/>
  <c r="P59" i="425"/>
  <c r="P74" i="425"/>
  <c r="P108" i="425"/>
  <c r="P125" i="425"/>
  <c r="P133" i="425"/>
  <c r="P148" i="425"/>
  <c r="P152" i="425"/>
  <c r="P40" i="426"/>
  <c r="N73" i="426"/>
  <c r="Q6" i="422"/>
  <c r="P6" i="422"/>
  <c r="Q148" i="422"/>
  <c r="P148" i="422"/>
  <c r="Q57" i="422"/>
  <c r="P57" i="422"/>
  <c r="Q133" i="422"/>
  <c r="P133" i="422"/>
  <c r="Q144" i="422"/>
  <c r="P39" i="423"/>
  <c r="Q39" i="423"/>
  <c r="Q61" i="422"/>
  <c r="P61" i="422"/>
  <c r="Q76" i="422"/>
  <c r="P76" i="422"/>
  <c r="Q80" i="422"/>
  <c r="P80" i="422"/>
  <c r="Q152" i="422"/>
  <c r="P152" i="422"/>
  <c r="Q92" i="422"/>
  <c r="P92" i="422"/>
  <c r="Q129" i="422"/>
  <c r="P129" i="422"/>
  <c r="Q109" i="422"/>
  <c r="P109" i="422"/>
  <c r="Q125" i="422"/>
  <c r="P125" i="422"/>
  <c r="F2" i="422"/>
  <c r="Q134" i="422"/>
  <c r="P134" i="422"/>
  <c r="P59" i="423"/>
  <c r="Q59" i="423"/>
  <c r="AB72" i="422"/>
  <c r="AC56" i="422" s="1"/>
  <c r="AA72" i="422"/>
  <c r="P21" i="423"/>
  <c r="Q40" i="423"/>
  <c r="P40" i="423"/>
  <c r="AF89" i="423"/>
  <c r="AG73" i="423" s="1"/>
  <c r="AE89" i="423"/>
  <c r="N89" i="423"/>
  <c r="Q130" i="422"/>
  <c r="P130" i="422"/>
  <c r="Q151" i="422"/>
  <c r="P151" i="422"/>
  <c r="Q126" i="422"/>
  <c r="P126" i="422"/>
  <c r="Q147" i="422"/>
  <c r="P147" i="422"/>
  <c r="Q143" i="422"/>
  <c r="P143" i="422"/>
  <c r="Q25" i="423"/>
  <c r="P25" i="423"/>
  <c r="AF55" i="423"/>
  <c r="AG39" i="423" s="1"/>
  <c r="N38" i="422"/>
  <c r="K106" i="422"/>
  <c r="N123" i="422"/>
  <c r="AB126" i="422"/>
  <c r="AB130" i="422"/>
  <c r="AB134" i="422"/>
  <c r="AB144" i="422"/>
  <c r="AB148" i="422"/>
  <c r="AB152" i="422"/>
  <c r="N23" i="423"/>
  <c r="AF40" i="423"/>
  <c r="N55" i="423"/>
  <c r="AE59" i="423"/>
  <c r="N77" i="423"/>
  <c r="O89" i="423"/>
  <c r="M123" i="423"/>
  <c r="N126" i="423"/>
  <c r="AF106" i="423"/>
  <c r="AG90" i="423" s="1"/>
  <c r="P39" i="422"/>
  <c r="P56" i="422"/>
  <c r="P124" i="422"/>
  <c r="AE39" i="423"/>
  <c r="N42" i="423"/>
  <c r="P58" i="423"/>
  <c r="AF59" i="423"/>
  <c r="N91" i="423"/>
  <c r="AA125" i="422"/>
  <c r="AA143" i="422"/>
  <c r="AA147" i="422"/>
  <c r="AA151" i="422"/>
  <c r="AA76" i="422"/>
  <c r="AA133" i="422"/>
  <c r="E8" i="421"/>
  <c r="AB6" i="422"/>
  <c r="AB57" i="422"/>
  <c r="AB61" i="422"/>
  <c r="AB76" i="422"/>
  <c r="P79" i="422"/>
  <c r="AB80" i="422"/>
  <c r="P108" i="422"/>
  <c r="AB109" i="422"/>
  <c r="P112" i="422"/>
  <c r="AB125" i="422"/>
  <c r="AB129" i="422"/>
  <c r="P132" i="422"/>
  <c r="AB133" i="422"/>
  <c r="AB143" i="422"/>
  <c r="AB147" i="422"/>
  <c r="AB151" i="422"/>
  <c r="N5" i="423"/>
  <c r="N56" i="423"/>
  <c r="AE73" i="423"/>
  <c r="N76" i="423"/>
  <c r="N107" i="423"/>
  <c r="N125" i="423"/>
  <c r="AA5" i="422"/>
  <c r="P22" i="422"/>
  <c r="AA39" i="422"/>
  <c r="P107" i="422"/>
  <c r="AA124" i="422"/>
  <c r="P141" i="422"/>
  <c r="P6" i="423"/>
  <c r="AE23" i="423"/>
  <c r="M38" i="423"/>
  <c r="AF73" i="423"/>
  <c r="AE77" i="423"/>
  <c r="AE126" i="423"/>
  <c r="AA57" i="422"/>
  <c r="M140" i="422"/>
  <c r="M157" i="422"/>
  <c r="AA6" i="422"/>
  <c r="AA38" i="422"/>
  <c r="P59" i="422"/>
  <c r="AA123" i="422"/>
  <c r="P131" i="422"/>
  <c r="P135" i="422"/>
  <c r="P145" i="422"/>
  <c r="AE6" i="423"/>
  <c r="AE22" i="423"/>
  <c r="M72" i="423"/>
  <c r="AA61" i="422"/>
  <c r="AA109" i="422"/>
  <c r="AA129" i="422"/>
  <c r="AA22" i="422"/>
  <c r="P73" i="422"/>
  <c r="AA141" i="422"/>
  <c r="AE76" i="423"/>
  <c r="AE125" i="423"/>
  <c r="M21" i="422"/>
  <c r="AA80" i="422"/>
  <c r="M89" i="422"/>
  <c r="AE21" i="423"/>
  <c r="AF21" i="423"/>
  <c r="AG5" i="423" s="1"/>
  <c r="N73" i="423"/>
  <c r="N38" i="416"/>
  <c r="AB38" i="416"/>
  <c r="AC22" i="416" s="1"/>
  <c r="AA38" i="416"/>
  <c r="Q7" i="416"/>
  <c r="P7" i="416"/>
  <c r="Q6" i="416"/>
  <c r="P6" i="416"/>
  <c r="N55" i="416"/>
  <c r="AB55" i="416"/>
  <c r="AC39" i="416" s="1"/>
  <c r="Q58" i="416"/>
  <c r="P58" i="416"/>
  <c r="AF41" i="417"/>
  <c r="AE41" i="417"/>
  <c r="N41" i="417"/>
  <c r="Q107" i="420"/>
  <c r="P107" i="420"/>
  <c r="N22" i="416"/>
  <c r="AB76" i="416"/>
  <c r="AA76" i="416"/>
  <c r="N76" i="416"/>
  <c r="AB80" i="416"/>
  <c r="AA80" i="416"/>
  <c r="N80" i="416"/>
  <c r="Q125" i="417"/>
  <c r="P125" i="417"/>
  <c r="AB75" i="419"/>
  <c r="AA75" i="419"/>
  <c r="N75" i="419"/>
  <c r="AB126" i="419"/>
  <c r="AA126" i="419"/>
  <c r="N126" i="419"/>
  <c r="Q148" i="419"/>
  <c r="P148" i="419"/>
  <c r="K123" i="420"/>
  <c r="Q149" i="416"/>
  <c r="P149" i="416"/>
  <c r="P146" i="419"/>
  <c r="Q62" i="416"/>
  <c r="P62" i="416"/>
  <c r="AB147" i="416"/>
  <c r="AA147" i="416"/>
  <c r="N147" i="416"/>
  <c r="Q77" i="417"/>
  <c r="P77" i="417"/>
  <c r="P5" i="419"/>
  <c r="P111" i="419"/>
  <c r="Q144" i="419"/>
  <c r="P144" i="419"/>
  <c r="Q40" i="420"/>
  <c r="P40" i="420"/>
  <c r="AF126" i="420"/>
  <c r="AE126" i="420"/>
  <c r="N126" i="420"/>
  <c r="M140" i="420"/>
  <c r="AF59" i="417"/>
  <c r="AE59" i="417"/>
  <c r="N59" i="417"/>
  <c r="AF73" i="417"/>
  <c r="AE73" i="417"/>
  <c r="M89" i="417"/>
  <c r="N73" i="417"/>
  <c r="Q42" i="420"/>
  <c r="P42" i="420"/>
  <c r="E8" i="415"/>
  <c r="AB6" i="416"/>
  <c r="M72" i="416"/>
  <c r="AA62" i="416"/>
  <c r="AB91" i="416"/>
  <c r="AA91" i="416"/>
  <c r="N91" i="416"/>
  <c r="P125" i="416"/>
  <c r="P129" i="416"/>
  <c r="M140" i="419"/>
  <c r="O106" i="420"/>
  <c r="P152" i="416"/>
  <c r="AB8" i="419"/>
  <c r="AA8" i="419"/>
  <c r="N8" i="419"/>
  <c r="AB157" i="419"/>
  <c r="AC141" i="419" s="1"/>
  <c r="AA157" i="419"/>
  <c r="N157" i="419"/>
  <c r="AA22" i="416"/>
  <c r="AB73" i="416"/>
  <c r="AA73" i="416"/>
  <c r="M89" i="416"/>
  <c r="N73" i="416"/>
  <c r="AA77" i="416"/>
  <c r="N77" i="416"/>
  <c r="O89" i="416"/>
  <c r="AB143" i="416"/>
  <c r="AA143" i="416"/>
  <c r="N143" i="416"/>
  <c r="N21" i="417"/>
  <c r="AF21" i="417"/>
  <c r="AG5" i="417" s="1"/>
  <c r="AE21" i="417"/>
  <c r="Q24" i="417"/>
  <c r="P24" i="417"/>
  <c r="AF23" i="420"/>
  <c r="AE23" i="420"/>
  <c r="N23" i="420"/>
  <c r="Q56" i="420"/>
  <c r="P56" i="420"/>
  <c r="P8" i="416"/>
  <c r="AB22" i="416"/>
  <c r="P56" i="416"/>
  <c r="N75" i="416"/>
  <c r="AA75" i="416"/>
  <c r="N79" i="416"/>
  <c r="AA79" i="416"/>
  <c r="Z2" i="417"/>
  <c r="P6" i="415" s="1"/>
  <c r="AE106" i="417"/>
  <c r="N106" i="417"/>
  <c r="I8" i="418"/>
  <c r="AB61" i="419"/>
  <c r="AA61" i="419"/>
  <c r="N61" i="419"/>
  <c r="P76" i="419"/>
  <c r="AB110" i="419"/>
  <c r="AA110" i="419"/>
  <c r="N110" i="419"/>
  <c r="Q149" i="419"/>
  <c r="Q25" i="420"/>
  <c r="P133" i="416"/>
  <c r="Q38" i="417"/>
  <c r="R22" i="417" s="1"/>
  <c r="AA21" i="416"/>
  <c r="P59" i="416"/>
  <c r="Q109" i="416"/>
  <c r="P109" i="416"/>
  <c r="Q111" i="416"/>
  <c r="P111" i="416"/>
  <c r="P148" i="416"/>
  <c r="F1" i="417"/>
  <c r="F2" i="417" s="1"/>
  <c r="H1" i="417"/>
  <c r="P22" i="417"/>
  <c r="P56" i="417"/>
  <c r="P74" i="417"/>
  <c r="AF108" i="417"/>
  <c r="AE108" i="417"/>
  <c r="N108" i="417"/>
  <c r="M140" i="417"/>
  <c r="AF124" i="417"/>
  <c r="AE124" i="417"/>
  <c r="N124" i="417"/>
  <c r="Q63" i="419"/>
  <c r="AB106" i="419"/>
  <c r="AC90" i="419" s="1"/>
  <c r="AA106" i="419"/>
  <c r="N106" i="419"/>
  <c r="Q112" i="419"/>
  <c r="AB134" i="419"/>
  <c r="AA134" i="419"/>
  <c r="N134" i="419"/>
  <c r="Q141" i="419"/>
  <c r="Q145" i="419"/>
  <c r="Q41" i="420"/>
  <c r="P41" i="420"/>
  <c r="AA8" i="416"/>
  <c r="AB77" i="416"/>
  <c r="M106" i="416"/>
  <c r="M140" i="416"/>
  <c r="AB124" i="416"/>
  <c r="AA124" i="416"/>
  <c r="N124" i="416"/>
  <c r="AB128" i="416"/>
  <c r="AA128" i="416"/>
  <c r="N128" i="416"/>
  <c r="Q6" i="419"/>
  <c r="O21" i="419"/>
  <c r="H1" i="419"/>
  <c r="AB57" i="419"/>
  <c r="AA57" i="419"/>
  <c r="N57" i="419"/>
  <c r="AB79" i="419"/>
  <c r="AA79" i="419"/>
  <c r="N79" i="419"/>
  <c r="Q108" i="419"/>
  <c r="Q39" i="420"/>
  <c r="AF55" i="420"/>
  <c r="AG39" i="420" s="1"/>
  <c r="AE55" i="420"/>
  <c r="N55" i="420"/>
  <c r="P7" i="417"/>
  <c r="P39" i="416"/>
  <c r="AA56" i="416"/>
  <c r="Q61" i="416"/>
  <c r="Q63" i="416"/>
  <c r="AB75" i="416"/>
  <c r="AB79" i="416"/>
  <c r="P92" i="416"/>
  <c r="AB132" i="416"/>
  <c r="AA132" i="416"/>
  <c r="N132" i="416"/>
  <c r="AF6" i="417"/>
  <c r="AE6" i="417"/>
  <c r="N6" i="417"/>
  <c r="AE38" i="417"/>
  <c r="P23" i="419"/>
  <c r="Q59" i="419"/>
  <c r="AB130" i="419"/>
  <c r="AA130" i="419"/>
  <c r="N130" i="419"/>
  <c r="F1" i="420"/>
  <c r="F2" i="420" s="1"/>
  <c r="AF57" i="420"/>
  <c r="AE57" i="420"/>
  <c r="N57" i="420"/>
  <c r="Q91" i="420"/>
  <c r="P91" i="420"/>
  <c r="AB56" i="416"/>
  <c r="AB151" i="416"/>
  <c r="AA151" i="416"/>
  <c r="N151" i="416"/>
  <c r="Q150" i="419"/>
  <c r="P150" i="419"/>
  <c r="Q152" i="419"/>
  <c r="P152" i="419"/>
  <c r="AF21" i="420"/>
  <c r="AG5" i="420" s="1"/>
  <c r="AE89" i="420"/>
  <c r="AF75" i="420"/>
  <c r="AE75" i="420"/>
  <c r="N75" i="420"/>
  <c r="AB111" i="416"/>
  <c r="AF24" i="417"/>
  <c r="AF38" i="417"/>
  <c r="AG22" i="417" s="1"/>
  <c r="M72" i="417"/>
  <c r="M123" i="417"/>
  <c r="AA6" i="419"/>
  <c r="M21" i="419"/>
  <c r="AA59" i="419"/>
  <c r="AA63" i="419"/>
  <c r="AA108" i="419"/>
  <c r="AA112" i="419"/>
  <c r="AA61" i="416"/>
  <c r="AB92" i="416"/>
  <c r="AB144" i="416"/>
  <c r="AB148" i="416"/>
  <c r="AB152" i="416"/>
  <c r="AF42" i="417"/>
  <c r="AE56" i="417"/>
  <c r="AB61" i="416"/>
  <c r="AA125" i="416"/>
  <c r="N142" i="416"/>
  <c r="N146" i="416"/>
  <c r="N150" i="416"/>
  <c r="N5" i="417"/>
  <c r="AE7" i="417"/>
  <c r="N40" i="417"/>
  <c r="AF56" i="417"/>
  <c r="N91" i="417"/>
  <c r="N107" i="417"/>
  <c r="AB5" i="419"/>
  <c r="N56" i="419"/>
  <c r="N74" i="419"/>
  <c r="N78" i="419"/>
  <c r="AB107" i="419"/>
  <c r="N125" i="419"/>
  <c r="N129" i="419"/>
  <c r="N133" i="419"/>
  <c r="AB145" i="419"/>
  <c r="AB149" i="419"/>
  <c r="N7" i="420"/>
  <c r="O21" i="420"/>
  <c r="N22" i="420"/>
  <c r="K106" i="420"/>
  <c r="N108" i="416"/>
  <c r="N112" i="416"/>
  <c r="N141" i="416"/>
  <c r="AE22" i="417"/>
  <c r="N25" i="417"/>
  <c r="N39" i="417"/>
  <c r="N73" i="419"/>
  <c r="N91" i="419"/>
  <c r="N124" i="419"/>
  <c r="N151" i="419"/>
  <c r="M72" i="420"/>
  <c r="AE74" i="417"/>
  <c r="N7" i="419"/>
  <c r="N39" i="419"/>
  <c r="M55" i="419"/>
  <c r="AA144" i="419"/>
  <c r="AA148" i="419"/>
  <c r="AA152" i="419"/>
  <c r="AE42" i="420"/>
  <c r="N74" i="420"/>
  <c r="N125" i="420"/>
  <c r="P90" i="417"/>
  <c r="M72" i="419"/>
  <c r="N77" i="419"/>
  <c r="M123" i="419"/>
  <c r="N128" i="419"/>
  <c r="N132" i="419"/>
  <c r="P143" i="419"/>
  <c r="N6" i="420"/>
  <c r="M38" i="420"/>
  <c r="AE56" i="420"/>
  <c r="N59" i="420"/>
  <c r="N73" i="420"/>
  <c r="AA142" i="416"/>
  <c r="AA146" i="416"/>
  <c r="M157" i="416"/>
  <c r="M55" i="417"/>
  <c r="M38" i="419"/>
  <c r="AA74" i="419"/>
  <c r="AA78" i="419"/>
  <c r="M89" i="419"/>
  <c r="P90" i="419"/>
  <c r="P109" i="419"/>
  <c r="AA125" i="419"/>
  <c r="AA129" i="419"/>
  <c r="AA133" i="419"/>
  <c r="AE7" i="420"/>
  <c r="AA59" i="416"/>
  <c r="AA63" i="416"/>
  <c r="AE5" i="417"/>
  <c r="AA56" i="419"/>
  <c r="AE22" i="420"/>
  <c r="AF5" i="417"/>
  <c r="AA7" i="419"/>
  <c r="AA60" i="419"/>
  <c r="AA73" i="419"/>
  <c r="AA124" i="419"/>
  <c r="AB124" i="419"/>
  <c r="N21" i="432" l="1"/>
  <c r="AF89" i="420"/>
  <c r="AG73" i="420" s="1"/>
  <c r="N106" i="423"/>
  <c r="AA38" i="431"/>
  <c r="AE106" i="435"/>
  <c r="P90" i="435"/>
  <c r="Q125" i="435"/>
  <c r="AB38" i="434"/>
  <c r="AC22" i="434" s="1"/>
  <c r="Q77" i="420"/>
  <c r="P146" i="428"/>
  <c r="Q145" i="434"/>
  <c r="P76" i="420"/>
  <c r="P143" i="431"/>
  <c r="P57" i="435"/>
  <c r="AE140" i="429"/>
  <c r="P108" i="423"/>
  <c r="AA123" i="428"/>
  <c r="P24" i="435"/>
  <c r="Q39" i="435"/>
  <c r="Q5" i="428"/>
  <c r="P90" i="423"/>
  <c r="N123" i="428"/>
  <c r="P72" i="432"/>
  <c r="Q142" i="419"/>
  <c r="AF106" i="435"/>
  <c r="AG90" i="435" s="1"/>
  <c r="P23" i="425"/>
  <c r="P56" i="431"/>
  <c r="N140" i="434"/>
  <c r="Q140" i="434" s="1"/>
  <c r="R124" i="434" s="1"/>
  <c r="P109" i="428"/>
  <c r="P60" i="419"/>
  <c r="N106" i="422"/>
  <c r="P38" i="417"/>
  <c r="Q146" i="422"/>
  <c r="Q55" i="431"/>
  <c r="R39" i="431" s="1"/>
  <c r="P55" i="431"/>
  <c r="N140" i="423"/>
  <c r="Q140" i="423" s="1"/>
  <c r="R124" i="423" s="1"/>
  <c r="I3" i="424"/>
  <c r="P90" i="416"/>
  <c r="P124" i="426"/>
  <c r="Q124" i="426"/>
  <c r="P127" i="422"/>
  <c r="P107" i="416"/>
  <c r="AE106" i="420"/>
  <c r="P62" i="419"/>
  <c r="P125" i="432"/>
  <c r="Q63" i="434"/>
  <c r="N55" i="434"/>
  <c r="I3" i="415"/>
  <c r="P147" i="419"/>
  <c r="N140" i="429"/>
  <c r="Q140" i="429" s="1"/>
  <c r="R124" i="429" s="1"/>
  <c r="P74" i="435"/>
  <c r="Q123" i="420"/>
  <c r="R107" i="420" s="1"/>
  <c r="AB55" i="434"/>
  <c r="AC39" i="434" s="1"/>
  <c r="Q23" i="422"/>
  <c r="N123" i="434"/>
  <c r="P123" i="434" s="1"/>
  <c r="Q108" i="429"/>
  <c r="P126" i="425"/>
  <c r="Q126" i="425"/>
  <c r="N123" i="416"/>
  <c r="P58" i="419"/>
  <c r="P123" i="432"/>
  <c r="Q23" i="435"/>
  <c r="P5" i="426"/>
  <c r="Q60" i="416"/>
  <c r="P8" i="422"/>
  <c r="Q106" i="420"/>
  <c r="R90" i="420" s="1"/>
  <c r="AA106" i="428"/>
  <c r="P60" i="422"/>
  <c r="P6" i="425"/>
  <c r="AE140" i="426"/>
  <c r="AF72" i="426"/>
  <c r="AG56" i="426" s="1"/>
  <c r="P25" i="432"/>
  <c r="AA123" i="416"/>
  <c r="P75" i="422"/>
  <c r="P5" i="422"/>
  <c r="I3" i="427"/>
  <c r="Q92" i="419"/>
  <c r="Q25" i="429"/>
  <c r="Q131" i="428"/>
  <c r="Q72" i="432"/>
  <c r="R56" i="432" s="1"/>
  <c r="AB123" i="434"/>
  <c r="AC107" i="434" s="1"/>
  <c r="I3" i="433"/>
  <c r="AF106" i="420"/>
  <c r="AG90" i="420" s="1"/>
  <c r="P91" i="429"/>
  <c r="AF72" i="432"/>
  <c r="AG56" i="432" s="1"/>
  <c r="P126" i="417"/>
  <c r="Q126" i="417"/>
  <c r="P79" i="425"/>
  <c r="Q79" i="425"/>
  <c r="AA55" i="422"/>
  <c r="P145" i="425"/>
  <c r="Q145" i="425"/>
  <c r="Q23" i="428"/>
  <c r="P23" i="428"/>
  <c r="P7" i="423"/>
  <c r="P126" i="432"/>
  <c r="Q56" i="428"/>
  <c r="P56" i="428"/>
  <c r="P92" i="425"/>
  <c r="Q92" i="425"/>
  <c r="Q7" i="428"/>
  <c r="P90" i="422"/>
  <c r="Q90" i="422"/>
  <c r="P108" i="420"/>
  <c r="Q24" i="420"/>
  <c r="P24" i="420"/>
  <c r="P5" i="416"/>
  <c r="Q5" i="416"/>
  <c r="P76" i="429"/>
  <c r="Q76" i="429"/>
  <c r="Q145" i="416"/>
  <c r="P77" i="432"/>
  <c r="AE72" i="432"/>
  <c r="AA123" i="431"/>
  <c r="Q22" i="434"/>
  <c r="P22" i="434"/>
  <c r="Q7" i="422"/>
  <c r="P7" i="422"/>
  <c r="Q22" i="435"/>
  <c r="P22" i="435"/>
  <c r="P38" i="431"/>
  <c r="Q126" i="434"/>
  <c r="P126" i="434"/>
  <c r="P130" i="416"/>
  <c r="Q130" i="416"/>
  <c r="Q130" i="428"/>
  <c r="P130" i="428"/>
  <c r="AE21" i="426"/>
  <c r="N123" i="431"/>
  <c r="P123" i="431" s="1"/>
  <c r="AF21" i="426"/>
  <c r="AG5" i="426" s="1"/>
  <c r="P58" i="429"/>
  <c r="P56" i="432"/>
  <c r="Q56" i="432"/>
  <c r="N55" i="422"/>
  <c r="P55" i="422" s="1"/>
  <c r="P59" i="428"/>
  <c r="Q59" i="428"/>
  <c r="Q77" i="428"/>
  <c r="P77" i="428"/>
  <c r="P144" i="425"/>
  <c r="AB106" i="428"/>
  <c r="AC90" i="428" s="1"/>
  <c r="Q107" i="431"/>
  <c r="Q149" i="434"/>
  <c r="P60" i="425"/>
  <c r="Q60" i="425"/>
  <c r="Q91" i="422"/>
  <c r="P91" i="422"/>
  <c r="P124" i="423"/>
  <c r="P74" i="426"/>
  <c r="P41" i="426"/>
  <c r="Q41" i="426"/>
  <c r="P125" i="429"/>
  <c r="Q125" i="429"/>
  <c r="Q144" i="416"/>
  <c r="P144" i="416"/>
  <c r="P23" i="417"/>
  <c r="Q23" i="417"/>
  <c r="P129" i="425"/>
  <c r="AF123" i="420"/>
  <c r="AG107" i="420" s="1"/>
  <c r="P57" i="423"/>
  <c r="AF140" i="423"/>
  <c r="AG124" i="423" s="1"/>
  <c r="N140" i="431"/>
  <c r="P150" i="434"/>
  <c r="P126" i="416"/>
  <c r="Q126" i="416"/>
  <c r="Q110" i="422"/>
  <c r="P110" i="422"/>
  <c r="P76" i="432"/>
  <c r="Q76" i="432"/>
  <c r="Q75" i="428"/>
  <c r="P75" i="428"/>
  <c r="P57" i="416"/>
  <c r="Q57" i="416"/>
  <c r="Q6" i="434"/>
  <c r="P106" i="435"/>
  <c r="AE123" i="420"/>
  <c r="N21" i="416"/>
  <c r="Q21" i="416" s="1"/>
  <c r="R5" i="416" s="1"/>
  <c r="P149" i="422"/>
  <c r="I3" i="421"/>
  <c r="P126" i="429"/>
  <c r="AA140" i="431"/>
  <c r="AE89" i="435"/>
  <c r="Q74" i="416"/>
  <c r="P74" i="416"/>
  <c r="Q127" i="419"/>
  <c r="P127" i="419"/>
  <c r="Q57" i="434"/>
  <c r="P60" i="434"/>
  <c r="Q60" i="434"/>
  <c r="P130" i="425"/>
  <c r="Q130" i="425"/>
  <c r="P5" i="420"/>
  <c r="P128" i="422"/>
  <c r="P78" i="425"/>
  <c r="AA72" i="425"/>
  <c r="Q77" i="429"/>
  <c r="P106" i="429"/>
  <c r="AF89" i="435"/>
  <c r="AG73" i="435" s="1"/>
  <c r="Q79" i="428"/>
  <c r="P79" i="428"/>
  <c r="P109" i="425"/>
  <c r="Q109" i="425"/>
  <c r="P135" i="434"/>
  <c r="P127" i="416"/>
  <c r="Q127" i="416"/>
  <c r="P61" i="425"/>
  <c r="N21" i="420"/>
  <c r="P21" i="420" s="1"/>
  <c r="P123" i="420"/>
  <c r="P107" i="419"/>
  <c r="P57" i="425"/>
  <c r="AB72" i="425"/>
  <c r="AC56" i="425" s="1"/>
  <c r="P75" i="429"/>
  <c r="Q107" i="428"/>
  <c r="P107" i="428"/>
  <c r="P62" i="425"/>
  <c r="Q62" i="425"/>
  <c r="Q58" i="432"/>
  <c r="P58" i="432"/>
  <c r="P41" i="423"/>
  <c r="Q39" i="429"/>
  <c r="AB38" i="431"/>
  <c r="AC22" i="431" s="1"/>
  <c r="AE140" i="435"/>
  <c r="Q132" i="431"/>
  <c r="Q7" i="435"/>
  <c r="P7" i="435"/>
  <c r="Q133" i="434"/>
  <c r="P133" i="434"/>
  <c r="N89" i="434"/>
  <c r="AA89" i="434"/>
  <c r="AB89" i="434"/>
  <c r="AC73" i="434" s="1"/>
  <c r="Q129" i="434"/>
  <c r="P129" i="434"/>
  <c r="Q125" i="434"/>
  <c r="P125" i="434"/>
  <c r="N72" i="435"/>
  <c r="AF72" i="435"/>
  <c r="AG56" i="435" s="1"/>
  <c r="AE72" i="435"/>
  <c r="Q127" i="435"/>
  <c r="P127" i="435"/>
  <c r="Q56" i="435"/>
  <c r="P56" i="435"/>
  <c r="Q62" i="434"/>
  <c r="P62" i="434"/>
  <c r="Q77" i="434"/>
  <c r="P77" i="434"/>
  <c r="Q41" i="435"/>
  <c r="P41" i="435"/>
  <c r="Q42" i="435"/>
  <c r="P42" i="435"/>
  <c r="Q92" i="434"/>
  <c r="P92" i="434"/>
  <c r="N72" i="434"/>
  <c r="AB72" i="434"/>
  <c r="AC56" i="434" s="1"/>
  <c r="AA72" i="434"/>
  <c r="Q151" i="434"/>
  <c r="P151" i="434"/>
  <c r="AB157" i="434"/>
  <c r="AC141" i="434" s="1"/>
  <c r="AA157" i="434"/>
  <c r="N157" i="434"/>
  <c r="Q58" i="434"/>
  <c r="P58" i="434"/>
  <c r="Q55" i="434"/>
  <c r="R39" i="434" s="1"/>
  <c r="P55" i="434"/>
  <c r="Q147" i="434"/>
  <c r="P147" i="434"/>
  <c r="P38" i="434"/>
  <c r="Q38" i="434"/>
  <c r="R22" i="434" s="1"/>
  <c r="Q73" i="435"/>
  <c r="P73" i="435"/>
  <c r="Q143" i="434"/>
  <c r="P143" i="434"/>
  <c r="AE21" i="435"/>
  <c r="N21" i="435"/>
  <c r="AF21" i="435"/>
  <c r="AG5" i="435" s="1"/>
  <c r="AF55" i="435"/>
  <c r="AG39" i="435" s="1"/>
  <c r="AE55" i="435"/>
  <c r="N55" i="435"/>
  <c r="Q107" i="434"/>
  <c r="P107" i="434"/>
  <c r="Q59" i="435"/>
  <c r="P59" i="435"/>
  <c r="Q91" i="434"/>
  <c r="P91" i="434"/>
  <c r="Q21" i="434"/>
  <c r="R5" i="434" s="1"/>
  <c r="P21" i="434"/>
  <c r="Q73" i="434"/>
  <c r="P73" i="434"/>
  <c r="Q152" i="434"/>
  <c r="P152" i="434"/>
  <c r="N38" i="435"/>
  <c r="AF38" i="435"/>
  <c r="AG22" i="435" s="1"/>
  <c r="AE38" i="435"/>
  <c r="Q140" i="435"/>
  <c r="R124" i="435" s="1"/>
  <c r="P140" i="435"/>
  <c r="Q148" i="434"/>
  <c r="P148" i="434"/>
  <c r="Q111" i="434"/>
  <c r="P111" i="434"/>
  <c r="P89" i="435"/>
  <c r="Q89" i="435"/>
  <c r="R73" i="435" s="1"/>
  <c r="N123" i="435"/>
  <c r="AF123" i="435"/>
  <c r="AG107" i="435" s="1"/>
  <c r="AE123" i="435"/>
  <c r="Q144" i="434"/>
  <c r="P144" i="434"/>
  <c r="Q6" i="435"/>
  <c r="P6" i="435"/>
  <c r="AB106" i="434"/>
  <c r="AC90" i="434" s="1"/>
  <c r="AA106" i="434"/>
  <c r="N106" i="434"/>
  <c r="AB89" i="431"/>
  <c r="AC73" i="431" s="1"/>
  <c r="AA89" i="431"/>
  <c r="N89" i="431"/>
  <c r="Q62" i="431"/>
  <c r="P62" i="431"/>
  <c r="Q91" i="432"/>
  <c r="P91" i="432"/>
  <c r="Q77" i="431"/>
  <c r="P77" i="431"/>
  <c r="Q41" i="432"/>
  <c r="P41" i="432"/>
  <c r="Q58" i="431"/>
  <c r="P58" i="431"/>
  <c r="Q57" i="432"/>
  <c r="P57" i="432"/>
  <c r="Q63" i="431"/>
  <c r="P63" i="431"/>
  <c r="Q7" i="432"/>
  <c r="P7" i="432"/>
  <c r="Q73" i="431"/>
  <c r="P73" i="431"/>
  <c r="N38" i="432"/>
  <c r="AF38" i="432"/>
  <c r="AG22" i="432" s="1"/>
  <c r="AE38" i="432"/>
  <c r="Q42" i="432"/>
  <c r="P42" i="432"/>
  <c r="Q59" i="431"/>
  <c r="P59" i="431"/>
  <c r="AB72" i="431"/>
  <c r="AC56" i="431" s="1"/>
  <c r="AA72" i="431"/>
  <c r="N72" i="431"/>
  <c r="Q149" i="431"/>
  <c r="P149" i="431"/>
  <c r="Q8" i="431"/>
  <c r="P8" i="431"/>
  <c r="Q145" i="431"/>
  <c r="P145" i="431"/>
  <c r="Q7" i="431"/>
  <c r="P7" i="431"/>
  <c r="Q6" i="432"/>
  <c r="P6" i="432"/>
  <c r="Q22" i="432"/>
  <c r="P22" i="432"/>
  <c r="Q140" i="432"/>
  <c r="R124" i="432" s="1"/>
  <c r="P140" i="432"/>
  <c r="Q91" i="431"/>
  <c r="P91" i="431"/>
  <c r="Q134" i="431"/>
  <c r="P134" i="431"/>
  <c r="Q150" i="431"/>
  <c r="P150" i="431"/>
  <c r="Q140" i="431"/>
  <c r="R124" i="431" s="1"/>
  <c r="P140" i="431"/>
  <c r="Q130" i="431"/>
  <c r="P130" i="431"/>
  <c r="Q146" i="431"/>
  <c r="P146" i="431"/>
  <c r="AE106" i="432"/>
  <c r="N106" i="432"/>
  <c r="AF106" i="432"/>
  <c r="AG90" i="432" s="1"/>
  <c r="Q89" i="432"/>
  <c r="R73" i="432" s="1"/>
  <c r="P89" i="432"/>
  <c r="P21" i="432"/>
  <c r="Q21" i="432"/>
  <c r="R5" i="432" s="1"/>
  <c r="Q126" i="431"/>
  <c r="P126" i="431"/>
  <c r="Q142" i="431"/>
  <c r="P142" i="431"/>
  <c r="AB21" i="431"/>
  <c r="AC5" i="431" s="1"/>
  <c r="AA21" i="431"/>
  <c r="N21" i="431"/>
  <c r="Q109" i="431"/>
  <c r="P109" i="431"/>
  <c r="Q141" i="431"/>
  <c r="P141" i="431"/>
  <c r="Q131" i="431"/>
  <c r="P131" i="431"/>
  <c r="P73" i="432"/>
  <c r="Q73" i="432"/>
  <c r="Q80" i="431"/>
  <c r="P80" i="431"/>
  <c r="Q108" i="432"/>
  <c r="P108" i="432"/>
  <c r="Q127" i="431"/>
  <c r="P127" i="431"/>
  <c r="AE55" i="432"/>
  <c r="N55" i="432"/>
  <c r="AF55" i="432"/>
  <c r="AG39" i="432" s="1"/>
  <c r="Q106" i="431"/>
  <c r="R90" i="431" s="1"/>
  <c r="P106" i="431"/>
  <c r="N157" i="431"/>
  <c r="AA157" i="431"/>
  <c r="AB157" i="431"/>
  <c r="AC141" i="431" s="1"/>
  <c r="Q124" i="432"/>
  <c r="P124" i="432"/>
  <c r="Q76" i="431"/>
  <c r="P76" i="431"/>
  <c r="Q90" i="432"/>
  <c r="P90" i="432"/>
  <c r="Q90" i="431"/>
  <c r="P90" i="431"/>
  <c r="Q110" i="431"/>
  <c r="P110" i="431"/>
  <c r="Q74" i="429"/>
  <c r="P74" i="429"/>
  <c r="Q7" i="429"/>
  <c r="P7" i="429"/>
  <c r="Q152" i="428"/>
  <c r="P152" i="428"/>
  <c r="Q38" i="428"/>
  <c r="R22" i="428" s="1"/>
  <c r="P38" i="428"/>
  <c r="Q124" i="428"/>
  <c r="P124" i="428"/>
  <c r="Q148" i="428"/>
  <c r="P148" i="428"/>
  <c r="Q144" i="428"/>
  <c r="P144" i="428"/>
  <c r="AF55" i="429"/>
  <c r="AG39" i="429" s="1"/>
  <c r="AE55" i="429"/>
  <c r="N55" i="429"/>
  <c r="Q89" i="429"/>
  <c r="R73" i="429" s="1"/>
  <c r="P89" i="429"/>
  <c r="Q73" i="429"/>
  <c r="P73" i="429"/>
  <c r="N72" i="429"/>
  <c r="AF72" i="429"/>
  <c r="AG56" i="429" s="1"/>
  <c r="AE72" i="429"/>
  <c r="Q133" i="428"/>
  <c r="P133" i="428"/>
  <c r="Q59" i="429"/>
  <c r="P59" i="429"/>
  <c r="AB89" i="428"/>
  <c r="AC73" i="428" s="1"/>
  <c r="AA89" i="428"/>
  <c r="N89" i="428"/>
  <c r="Q129" i="428"/>
  <c r="P129" i="428"/>
  <c r="Q125" i="428"/>
  <c r="P125" i="428"/>
  <c r="AB157" i="428"/>
  <c r="AC141" i="428" s="1"/>
  <c r="AA157" i="428"/>
  <c r="N157" i="428"/>
  <c r="Q91" i="428"/>
  <c r="P91" i="428"/>
  <c r="N38" i="429"/>
  <c r="AF38" i="429"/>
  <c r="AG22" i="429" s="1"/>
  <c r="AE38" i="429"/>
  <c r="Q61" i="428"/>
  <c r="P61" i="428"/>
  <c r="Q151" i="428"/>
  <c r="P151" i="428"/>
  <c r="Q123" i="428"/>
  <c r="R107" i="428" s="1"/>
  <c r="P123" i="428"/>
  <c r="Q140" i="428"/>
  <c r="R124" i="428" s="1"/>
  <c r="P140" i="428"/>
  <c r="Q57" i="428"/>
  <c r="P57" i="428"/>
  <c r="Q147" i="428"/>
  <c r="P147" i="428"/>
  <c r="Q76" i="428"/>
  <c r="P76" i="428"/>
  <c r="Q8" i="428"/>
  <c r="P8" i="428"/>
  <c r="Q143" i="428"/>
  <c r="P143" i="428"/>
  <c r="Q56" i="429"/>
  <c r="P56" i="429"/>
  <c r="Q72" i="428"/>
  <c r="R56" i="428" s="1"/>
  <c r="P72" i="428"/>
  <c r="AB21" i="428"/>
  <c r="AC5" i="428" s="1"/>
  <c r="AA21" i="428"/>
  <c r="N21" i="428"/>
  <c r="Q42" i="429"/>
  <c r="P42" i="429"/>
  <c r="Q22" i="429"/>
  <c r="P22" i="429"/>
  <c r="AE21" i="429"/>
  <c r="N21" i="429"/>
  <c r="AF21" i="429"/>
  <c r="AG5" i="429" s="1"/>
  <c r="Q22" i="428"/>
  <c r="P22" i="428"/>
  <c r="Q6" i="428"/>
  <c r="P6" i="428"/>
  <c r="Q5" i="425"/>
  <c r="P5" i="425"/>
  <c r="AE106" i="426"/>
  <c r="N106" i="426"/>
  <c r="AF106" i="426"/>
  <c r="AG90" i="426" s="1"/>
  <c r="Q73" i="426"/>
  <c r="P73" i="426"/>
  <c r="Q141" i="425"/>
  <c r="P141" i="425"/>
  <c r="Q123" i="425"/>
  <c r="R107" i="425" s="1"/>
  <c r="P123" i="425"/>
  <c r="N157" i="425"/>
  <c r="AB157" i="425"/>
  <c r="AC141" i="425" s="1"/>
  <c r="AA157" i="425"/>
  <c r="AB140" i="425"/>
  <c r="AC124" i="425" s="1"/>
  <c r="AA140" i="425"/>
  <c r="N140" i="425"/>
  <c r="Q58" i="426"/>
  <c r="P58" i="426"/>
  <c r="Q22" i="425"/>
  <c r="P22" i="425"/>
  <c r="AE55" i="426"/>
  <c r="N55" i="426"/>
  <c r="AF55" i="426"/>
  <c r="AG39" i="426" s="1"/>
  <c r="Q106" i="425"/>
  <c r="R90" i="425" s="1"/>
  <c r="P106" i="425"/>
  <c r="P107" i="425"/>
  <c r="Q107" i="425"/>
  <c r="N21" i="425"/>
  <c r="AB21" i="425"/>
  <c r="AC5" i="425" s="1"/>
  <c r="AA21" i="425"/>
  <c r="Q72" i="425"/>
  <c r="R56" i="425" s="1"/>
  <c r="P72" i="425"/>
  <c r="Q108" i="426"/>
  <c r="P108" i="426"/>
  <c r="Q90" i="425"/>
  <c r="P90" i="425"/>
  <c r="Q89" i="426"/>
  <c r="R73" i="426" s="1"/>
  <c r="P89" i="426"/>
  <c r="Q21" i="426"/>
  <c r="R5" i="426" s="1"/>
  <c r="P21" i="426"/>
  <c r="Q90" i="426"/>
  <c r="P90" i="426"/>
  <c r="AB89" i="425"/>
  <c r="AC73" i="425" s="1"/>
  <c r="AA89" i="425"/>
  <c r="N89" i="425"/>
  <c r="Q7" i="426"/>
  <c r="P7" i="426"/>
  <c r="Q125" i="426"/>
  <c r="P125" i="426"/>
  <c r="Q57" i="426"/>
  <c r="P57" i="426"/>
  <c r="Q126" i="426"/>
  <c r="P126" i="426"/>
  <c r="Q25" i="426"/>
  <c r="P25" i="426"/>
  <c r="Q107" i="426"/>
  <c r="P107" i="426"/>
  <c r="Q56" i="425"/>
  <c r="P56" i="425"/>
  <c r="N123" i="426"/>
  <c r="AF123" i="426"/>
  <c r="AG107" i="426" s="1"/>
  <c r="AE123" i="426"/>
  <c r="Q140" i="426"/>
  <c r="R124" i="426" s="1"/>
  <c r="P140" i="426"/>
  <c r="Q38" i="426"/>
  <c r="R22" i="426" s="1"/>
  <c r="P38" i="426"/>
  <c r="Q6" i="426"/>
  <c r="P6" i="426"/>
  <c r="AB55" i="425"/>
  <c r="AC39" i="425" s="1"/>
  <c r="AA55" i="425"/>
  <c r="N55" i="425"/>
  <c r="Q77" i="426"/>
  <c r="P77" i="426"/>
  <c r="Q39" i="425"/>
  <c r="P39" i="425"/>
  <c r="Q72" i="426"/>
  <c r="R56" i="426" s="1"/>
  <c r="P72" i="426"/>
  <c r="Q56" i="426"/>
  <c r="P56" i="426"/>
  <c r="AB38" i="425"/>
  <c r="AC22" i="425" s="1"/>
  <c r="AA38" i="425"/>
  <c r="N38" i="425"/>
  <c r="Q23" i="426"/>
  <c r="P23" i="426"/>
  <c r="AB21" i="422"/>
  <c r="AC5" i="422" s="1"/>
  <c r="AA21" i="422"/>
  <c r="N21" i="422"/>
  <c r="Q5" i="423"/>
  <c r="P5" i="423"/>
  <c r="Q106" i="422"/>
  <c r="R90" i="422" s="1"/>
  <c r="P106" i="422"/>
  <c r="N157" i="422"/>
  <c r="AB157" i="422"/>
  <c r="AC141" i="422" s="1"/>
  <c r="AA157" i="422"/>
  <c r="AB140" i="422"/>
  <c r="AC124" i="422" s="1"/>
  <c r="AA140" i="422"/>
  <c r="N140" i="422"/>
  <c r="Q126" i="423"/>
  <c r="P126" i="423"/>
  <c r="Q91" i="423"/>
  <c r="P91" i="423"/>
  <c r="N123" i="423"/>
  <c r="AF123" i="423"/>
  <c r="AG107" i="423" s="1"/>
  <c r="AE123" i="423"/>
  <c r="Q106" i="423"/>
  <c r="R90" i="423" s="1"/>
  <c r="P106" i="423"/>
  <c r="Q123" i="422"/>
  <c r="R107" i="422" s="1"/>
  <c r="P123" i="422"/>
  <c r="Q23" i="423"/>
  <c r="P23" i="423"/>
  <c r="Q73" i="423"/>
  <c r="P73" i="423"/>
  <c r="Q125" i="423"/>
  <c r="P125" i="423"/>
  <c r="Q42" i="423"/>
  <c r="P42" i="423"/>
  <c r="Q77" i="423"/>
  <c r="P77" i="423"/>
  <c r="Q56" i="423"/>
  <c r="P56" i="423"/>
  <c r="Q107" i="423"/>
  <c r="P107" i="423"/>
  <c r="Q89" i="423"/>
  <c r="R73" i="423" s="1"/>
  <c r="P89" i="423"/>
  <c r="Q76" i="423"/>
  <c r="P76" i="423"/>
  <c r="Q55" i="423"/>
  <c r="R39" i="423" s="1"/>
  <c r="P55" i="423"/>
  <c r="Q38" i="422"/>
  <c r="R22" i="422" s="1"/>
  <c r="P38" i="422"/>
  <c r="Q72" i="422"/>
  <c r="R56" i="422" s="1"/>
  <c r="P72" i="422"/>
  <c r="N89" i="422"/>
  <c r="AB89" i="422"/>
  <c r="AC73" i="422" s="1"/>
  <c r="AA89" i="422"/>
  <c r="N72" i="423"/>
  <c r="AF72" i="423"/>
  <c r="AG56" i="423" s="1"/>
  <c r="AE72" i="423"/>
  <c r="N38" i="423"/>
  <c r="AF38" i="423"/>
  <c r="AG22" i="423" s="1"/>
  <c r="AE38" i="423"/>
  <c r="AB89" i="416"/>
  <c r="AC73" i="416" s="1"/>
  <c r="AA89" i="416"/>
  <c r="N89" i="416"/>
  <c r="N157" i="416"/>
  <c r="AA157" i="416"/>
  <c r="AB157" i="416"/>
  <c r="AC141" i="416" s="1"/>
  <c r="Q128" i="419"/>
  <c r="P128" i="419"/>
  <c r="Q39" i="419"/>
  <c r="P39" i="419"/>
  <c r="Q112" i="416"/>
  <c r="P112" i="416"/>
  <c r="Q78" i="419"/>
  <c r="P78" i="419"/>
  <c r="Q142" i="416"/>
  <c r="P142" i="416"/>
  <c r="P75" i="416"/>
  <c r="Q75" i="416"/>
  <c r="Q141" i="416"/>
  <c r="P141" i="416"/>
  <c r="Q22" i="416"/>
  <c r="P22" i="416"/>
  <c r="N123" i="419"/>
  <c r="AB123" i="419"/>
  <c r="AC107" i="419" s="1"/>
  <c r="AA123" i="419"/>
  <c r="Q7" i="419"/>
  <c r="P7" i="419"/>
  <c r="Q108" i="416"/>
  <c r="P108" i="416"/>
  <c r="Q74" i="419"/>
  <c r="P74" i="419"/>
  <c r="Q6" i="417"/>
  <c r="P6" i="417"/>
  <c r="Q57" i="419"/>
  <c r="P57" i="419"/>
  <c r="N140" i="416"/>
  <c r="AB140" i="416"/>
  <c r="AC124" i="416" s="1"/>
  <c r="AA140" i="416"/>
  <c r="AB140" i="419"/>
  <c r="AC124" i="419" s="1"/>
  <c r="AA140" i="419"/>
  <c r="N140" i="419"/>
  <c r="Q77" i="419"/>
  <c r="P77" i="419"/>
  <c r="Q56" i="419"/>
  <c r="P56" i="419"/>
  <c r="N106" i="416"/>
  <c r="AA106" i="416"/>
  <c r="AB106" i="416"/>
  <c r="AC90" i="416" s="1"/>
  <c r="Q106" i="419"/>
  <c r="R90" i="419" s="1"/>
  <c r="P106" i="419"/>
  <c r="AF140" i="420"/>
  <c r="AG124" i="420" s="1"/>
  <c r="AE140" i="420"/>
  <c r="N140" i="420"/>
  <c r="Q75" i="419"/>
  <c r="P75" i="419"/>
  <c r="N72" i="419"/>
  <c r="AB72" i="419"/>
  <c r="AC56" i="419" s="1"/>
  <c r="AA72" i="419"/>
  <c r="N72" i="420"/>
  <c r="AF72" i="420"/>
  <c r="AG56" i="420" s="1"/>
  <c r="AE72" i="420"/>
  <c r="Q22" i="420"/>
  <c r="P22" i="420"/>
  <c r="AB21" i="419"/>
  <c r="AC5" i="419" s="1"/>
  <c r="AA21" i="419"/>
  <c r="N21" i="419"/>
  <c r="Q89" i="420"/>
  <c r="R73" i="420" s="1"/>
  <c r="P89" i="420"/>
  <c r="Q57" i="420"/>
  <c r="P57" i="420"/>
  <c r="Q106" i="417"/>
  <c r="R90" i="417" s="1"/>
  <c r="P106" i="417"/>
  <c r="P21" i="417"/>
  <c r="Q21" i="417"/>
  <c r="R5" i="417" s="1"/>
  <c r="P106" i="420"/>
  <c r="Q126" i="420"/>
  <c r="P126" i="420"/>
  <c r="AB72" i="416"/>
  <c r="AC56" i="416" s="1"/>
  <c r="N72" i="416"/>
  <c r="AA72" i="416"/>
  <c r="Q73" i="420"/>
  <c r="P73" i="420"/>
  <c r="Q151" i="419"/>
  <c r="P151" i="419"/>
  <c r="Q107" i="417"/>
  <c r="P107" i="417"/>
  <c r="Q132" i="416"/>
  <c r="P132" i="416"/>
  <c r="Q143" i="416"/>
  <c r="P143" i="416"/>
  <c r="Q41" i="417"/>
  <c r="P41" i="417"/>
  <c r="Q59" i="420"/>
  <c r="P59" i="420"/>
  <c r="Q125" i="420"/>
  <c r="P125" i="420"/>
  <c r="Q124" i="419"/>
  <c r="P124" i="419"/>
  <c r="Q7" i="420"/>
  <c r="P7" i="420"/>
  <c r="Q91" i="417"/>
  <c r="P91" i="417"/>
  <c r="AF123" i="417"/>
  <c r="AG107" i="417" s="1"/>
  <c r="AE123" i="417"/>
  <c r="N123" i="417"/>
  <c r="Q55" i="420"/>
  <c r="R39" i="420" s="1"/>
  <c r="P55" i="420"/>
  <c r="Q157" i="419"/>
  <c r="R141" i="419" s="1"/>
  <c r="P157" i="419"/>
  <c r="Q80" i="416"/>
  <c r="P80" i="416"/>
  <c r="N55" i="417"/>
  <c r="AF55" i="417"/>
  <c r="AG39" i="417" s="1"/>
  <c r="AE55" i="417"/>
  <c r="N89" i="419"/>
  <c r="AA89" i="419"/>
  <c r="AB89" i="419"/>
  <c r="AC73" i="419" s="1"/>
  <c r="Q74" i="420"/>
  <c r="P74" i="420"/>
  <c r="Q91" i="419"/>
  <c r="P91" i="419"/>
  <c r="AF72" i="417"/>
  <c r="AG56" i="417" s="1"/>
  <c r="AE72" i="417"/>
  <c r="N72" i="417"/>
  <c r="Q124" i="417"/>
  <c r="P124" i="417"/>
  <c r="Q123" i="416"/>
  <c r="R107" i="416" s="1"/>
  <c r="P123" i="416"/>
  <c r="Q23" i="420"/>
  <c r="P23" i="420"/>
  <c r="Q147" i="416"/>
  <c r="P147" i="416"/>
  <c r="N38" i="420"/>
  <c r="AF38" i="420"/>
  <c r="AG22" i="420" s="1"/>
  <c r="AE38" i="420"/>
  <c r="Q73" i="419"/>
  <c r="P73" i="419"/>
  <c r="Q40" i="417"/>
  <c r="P40" i="417"/>
  <c r="Q130" i="419"/>
  <c r="P130" i="419"/>
  <c r="Q128" i="416"/>
  <c r="P128" i="416"/>
  <c r="Q110" i="419"/>
  <c r="P110" i="419"/>
  <c r="Q91" i="416"/>
  <c r="P91" i="416"/>
  <c r="Q73" i="417"/>
  <c r="P73" i="417"/>
  <c r="Q132" i="419"/>
  <c r="P132" i="419"/>
  <c r="Q55" i="416"/>
  <c r="R39" i="416" s="1"/>
  <c r="P55" i="416"/>
  <c r="Q6" i="420"/>
  <c r="P6" i="420"/>
  <c r="Q39" i="417"/>
  <c r="P39" i="417"/>
  <c r="Q133" i="419"/>
  <c r="P133" i="419"/>
  <c r="Q77" i="416"/>
  <c r="P77" i="416"/>
  <c r="Q8" i="419"/>
  <c r="P8" i="419"/>
  <c r="N89" i="417"/>
  <c r="AF89" i="417"/>
  <c r="AG73" i="417" s="1"/>
  <c r="AE89" i="417"/>
  <c r="Q76" i="416"/>
  <c r="P76" i="416"/>
  <c r="Q38" i="416"/>
  <c r="R22" i="416" s="1"/>
  <c r="P38" i="416"/>
  <c r="AA55" i="419"/>
  <c r="N55" i="419"/>
  <c r="AB55" i="419"/>
  <c r="AC39" i="419" s="1"/>
  <c r="Q61" i="419"/>
  <c r="P61" i="419"/>
  <c r="Q59" i="417"/>
  <c r="P59" i="417"/>
  <c r="Q25" i="417"/>
  <c r="P25" i="417"/>
  <c r="Q129" i="419"/>
  <c r="P129" i="419"/>
  <c r="Q5" i="417"/>
  <c r="P5" i="417"/>
  <c r="Q151" i="416"/>
  <c r="P151" i="416"/>
  <c r="N140" i="417"/>
  <c r="AF140" i="417"/>
  <c r="AG124" i="417" s="1"/>
  <c r="AE140" i="417"/>
  <c r="Q21" i="420"/>
  <c r="R5" i="420" s="1"/>
  <c r="Q126" i="419"/>
  <c r="P126" i="419"/>
  <c r="Q146" i="416"/>
  <c r="P146" i="416"/>
  <c r="N38" i="419"/>
  <c r="AA38" i="419"/>
  <c r="AB38" i="419"/>
  <c r="AC22" i="419" s="1"/>
  <c r="Q125" i="419"/>
  <c r="P125" i="419"/>
  <c r="Q150" i="416"/>
  <c r="P150" i="416"/>
  <c r="Q75" i="420"/>
  <c r="P75" i="420"/>
  <c r="Q79" i="419"/>
  <c r="P79" i="419"/>
  <c r="Q124" i="416"/>
  <c r="P124" i="416"/>
  <c r="Q134" i="419"/>
  <c r="P134" i="419"/>
  <c r="Q108" i="417"/>
  <c r="P108" i="417"/>
  <c r="P79" i="416"/>
  <c r="Q79" i="416"/>
  <c r="Q73" i="416"/>
  <c r="P73" i="416"/>
  <c r="I3" i="418"/>
  <c r="P140" i="429" l="1"/>
  <c r="P140" i="434"/>
  <c r="Q123" i="434"/>
  <c r="R107" i="434" s="1"/>
  <c r="P140" i="423"/>
  <c r="Q123" i="431"/>
  <c r="R107" i="431" s="1"/>
  <c r="Q55" i="422"/>
  <c r="R39" i="422" s="1"/>
  <c r="P21" i="416"/>
  <c r="Q157" i="434"/>
  <c r="R141" i="434" s="1"/>
  <c r="P157" i="434"/>
  <c r="Q38" i="435"/>
  <c r="R22" i="435" s="1"/>
  <c r="P38" i="435"/>
  <c r="Q72" i="435"/>
  <c r="R56" i="435" s="1"/>
  <c r="P72" i="435"/>
  <c r="P123" i="435"/>
  <c r="Q123" i="435"/>
  <c r="R107" i="435" s="1"/>
  <c r="Q55" i="435"/>
  <c r="R39" i="435" s="1"/>
  <c r="P55" i="435"/>
  <c r="Q106" i="434"/>
  <c r="R90" i="434" s="1"/>
  <c r="P106" i="434"/>
  <c r="D2" i="434"/>
  <c r="Q72" i="434"/>
  <c r="R56" i="434" s="1"/>
  <c r="P72" i="434"/>
  <c r="D2" i="435"/>
  <c r="Q21" i="435"/>
  <c r="R5" i="435" s="1"/>
  <c r="P21" i="435"/>
  <c r="P89" i="434"/>
  <c r="Q89" i="434"/>
  <c r="R73" i="434" s="1"/>
  <c r="Q157" i="431"/>
  <c r="R141" i="431" s="1"/>
  <c r="P157" i="431"/>
  <c r="Q38" i="432"/>
  <c r="R22" i="432" s="1"/>
  <c r="P38" i="432"/>
  <c r="Q55" i="432"/>
  <c r="R39" i="432" s="1"/>
  <c r="P55" i="432"/>
  <c r="D2" i="432"/>
  <c r="Q72" i="431"/>
  <c r="R56" i="431" s="1"/>
  <c r="P72" i="431"/>
  <c r="Q89" i="431"/>
  <c r="R73" i="431" s="1"/>
  <c r="P89" i="431"/>
  <c r="Q106" i="432"/>
  <c r="R90" i="432" s="1"/>
  <c r="P106" i="432"/>
  <c r="Q21" i="431"/>
  <c r="R5" i="431" s="1"/>
  <c r="P21" i="431"/>
  <c r="D2" i="431"/>
  <c r="Q21" i="428"/>
  <c r="R5" i="428" s="1"/>
  <c r="P21" i="428"/>
  <c r="D2" i="428"/>
  <c r="Q72" i="429"/>
  <c r="R56" i="429" s="1"/>
  <c r="P72" i="429"/>
  <c r="Q38" i="429"/>
  <c r="R22" i="429" s="1"/>
  <c r="P38" i="429"/>
  <c r="Q89" i="428"/>
  <c r="R73" i="428" s="1"/>
  <c r="P89" i="428"/>
  <c r="Q55" i="429"/>
  <c r="R39" i="429" s="1"/>
  <c r="P55" i="429"/>
  <c r="D2" i="429"/>
  <c r="Q21" i="429"/>
  <c r="R5" i="429" s="1"/>
  <c r="P21" i="429"/>
  <c r="Q157" i="428"/>
  <c r="R141" i="428" s="1"/>
  <c r="P157" i="428"/>
  <c r="Q38" i="425"/>
  <c r="R22" i="425" s="1"/>
  <c r="P38" i="425"/>
  <c r="Q157" i="425"/>
  <c r="R141" i="425" s="1"/>
  <c r="P157" i="425"/>
  <c r="Q89" i="425"/>
  <c r="R73" i="425" s="1"/>
  <c r="P89" i="425"/>
  <c r="Q55" i="426"/>
  <c r="R39" i="426" s="1"/>
  <c r="P55" i="426"/>
  <c r="Q21" i="425"/>
  <c r="R5" i="425" s="1"/>
  <c r="P21" i="425"/>
  <c r="D2" i="425"/>
  <c r="Q140" i="425"/>
  <c r="R124" i="425" s="1"/>
  <c r="P140" i="425"/>
  <c r="D2" i="426"/>
  <c r="Q106" i="426"/>
  <c r="R90" i="426" s="1"/>
  <c r="P106" i="426"/>
  <c r="Q123" i="426"/>
  <c r="R107" i="426" s="1"/>
  <c r="P123" i="426"/>
  <c r="Q55" i="425"/>
  <c r="R39" i="425" s="1"/>
  <c r="P55" i="425"/>
  <c r="Q38" i="423"/>
  <c r="R22" i="423" s="1"/>
  <c r="P38" i="423"/>
  <c r="D2" i="423"/>
  <c r="Q72" i="423"/>
  <c r="R56" i="423" s="1"/>
  <c r="P72" i="423"/>
  <c r="Q157" i="422"/>
  <c r="R141" i="422" s="1"/>
  <c r="P157" i="422"/>
  <c r="Q123" i="423"/>
  <c r="R107" i="423" s="1"/>
  <c r="P123" i="423"/>
  <c r="P89" i="422"/>
  <c r="Q89" i="422"/>
  <c r="R73" i="422" s="1"/>
  <c r="Q21" i="422"/>
  <c r="R5" i="422" s="1"/>
  <c r="P21" i="422"/>
  <c r="D2" i="422"/>
  <c r="Q140" i="422"/>
  <c r="R124" i="422" s="1"/>
  <c r="P140" i="422"/>
  <c r="Q140" i="417"/>
  <c r="R124" i="417" s="1"/>
  <c r="P140" i="417"/>
  <c r="Q123" i="417"/>
  <c r="R107" i="417" s="1"/>
  <c r="P123" i="417"/>
  <c r="P106" i="416"/>
  <c r="Q106" i="416"/>
  <c r="R90" i="416" s="1"/>
  <c r="Q123" i="419"/>
  <c r="R107" i="419" s="1"/>
  <c r="P123" i="419"/>
  <c r="P38" i="419"/>
  <c r="Q38" i="419"/>
  <c r="R22" i="419" s="1"/>
  <c r="Q55" i="419"/>
  <c r="R39" i="419" s="1"/>
  <c r="P55" i="419"/>
  <c r="P89" i="419"/>
  <c r="Q89" i="419"/>
  <c r="R73" i="419" s="1"/>
  <c r="Q72" i="416"/>
  <c r="R56" i="416" s="1"/>
  <c r="P72" i="416"/>
  <c r="Q72" i="419"/>
  <c r="R56" i="419" s="1"/>
  <c r="P72" i="419"/>
  <c r="Q89" i="417"/>
  <c r="R73" i="417" s="1"/>
  <c r="P89" i="417"/>
  <c r="Q21" i="419"/>
  <c r="R5" i="419" s="1"/>
  <c r="P21" i="419"/>
  <c r="D2" i="419"/>
  <c r="Q72" i="417"/>
  <c r="R56" i="417" s="1"/>
  <c r="P72" i="417"/>
  <c r="P55" i="417"/>
  <c r="Q55" i="417"/>
  <c r="R39" i="417" s="1"/>
  <c r="Q140" i="420"/>
  <c r="R124" i="420" s="1"/>
  <c r="P140" i="420"/>
  <c r="Q140" i="419"/>
  <c r="R124" i="419" s="1"/>
  <c r="P140" i="419"/>
  <c r="P157" i="416"/>
  <c r="Q157" i="416"/>
  <c r="R141" i="416" s="1"/>
  <c r="Q140" i="416"/>
  <c r="R124" i="416" s="1"/>
  <c r="P140" i="416"/>
  <c r="Q89" i="416"/>
  <c r="R73" i="416" s="1"/>
  <c r="P89" i="416"/>
  <c r="Q72" i="420"/>
  <c r="R56" i="420" s="1"/>
  <c r="P72" i="420"/>
  <c r="Q38" i="420"/>
  <c r="R22" i="420" s="1"/>
  <c r="P38" i="420"/>
  <c r="D2" i="420"/>
  <c r="D2" i="416"/>
  <c r="D2" i="417"/>
  <c r="AD123" i="414" l="1"/>
  <c r="AC123" i="414"/>
  <c r="Z123" i="414"/>
  <c r="Y123" i="414"/>
  <c r="L123" i="414"/>
  <c r="J123" i="414"/>
  <c r="I123" i="414"/>
  <c r="O109" i="414"/>
  <c r="M109" i="414"/>
  <c r="AE109" i="414" s="1"/>
  <c r="K109" i="414"/>
  <c r="G109" i="414"/>
  <c r="O108" i="414"/>
  <c r="M108" i="414"/>
  <c r="AE108" i="414" s="1"/>
  <c r="K108" i="414"/>
  <c r="G108" i="414"/>
  <c r="O107" i="414"/>
  <c r="M107" i="414"/>
  <c r="K107" i="414"/>
  <c r="G107" i="414"/>
  <c r="AD106" i="414"/>
  <c r="AC106" i="414"/>
  <c r="Z106" i="414"/>
  <c r="Y106" i="414"/>
  <c r="L106" i="414"/>
  <c r="J106" i="414"/>
  <c r="I106" i="414"/>
  <c r="O91" i="414"/>
  <c r="M91" i="414"/>
  <c r="AE91" i="414" s="1"/>
  <c r="K91" i="414"/>
  <c r="G91" i="414"/>
  <c r="O90" i="414"/>
  <c r="M90" i="414"/>
  <c r="M106" i="414" s="1"/>
  <c r="K90" i="414"/>
  <c r="G90" i="414"/>
  <c r="AD89" i="414"/>
  <c r="AC89" i="414"/>
  <c r="Z89" i="414"/>
  <c r="Y89" i="414"/>
  <c r="L89" i="414"/>
  <c r="J89" i="414"/>
  <c r="I89" i="414"/>
  <c r="O74" i="414"/>
  <c r="M74" i="414"/>
  <c r="N74" i="414" s="1"/>
  <c r="K74" i="414"/>
  <c r="G74" i="414"/>
  <c r="O73" i="414"/>
  <c r="M73" i="414"/>
  <c r="N73" i="414" s="1"/>
  <c r="K73" i="414"/>
  <c r="G73" i="414"/>
  <c r="AD72" i="414"/>
  <c r="AC72" i="414"/>
  <c r="Z72" i="414"/>
  <c r="Y72" i="414"/>
  <c r="L72" i="414"/>
  <c r="J72" i="414"/>
  <c r="I72" i="414"/>
  <c r="O61" i="414"/>
  <c r="M61" i="414"/>
  <c r="N61" i="414" s="1"/>
  <c r="K61" i="414"/>
  <c r="G61" i="414"/>
  <c r="O60" i="414"/>
  <c r="M60" i="414"/>
  <c r="N60" i="414" s="1"/>
  <c r="K60" i="414"/>
  <c r="G60" i="414"/>
  <c r="O59" i="414"/>
  <c r="M59" i="414"/>
  <c r="AE59" i="414" s="1"/>
  <c r="K59" i="414"/>
  <c r="G59" i="414"/>
  <c r="O58" i="414"/>
  <c r="M58" i="414"/>
  <c r="K58" i="414"/>
  <c r="G58" i="414"/>
  <c r="O57" i="414"/>
  <c r="M57" i="414"/>
  <c r="N57" i="414" s="1"/>
  <c r="K57" i="414"/>
  <c r="G57" i="414"/>
  <c r="O56" i="414"/>
  <c r="M56" i="414"/>
  <c r="N56" i="414" s="1"/>
  <c r="K56" i="414"/>
  <c r="G56" i="414"/>
  <c r="AD55" i="414"/>
  <c r="AC55" i="414"/>
  <c r="Z55" i="414"/>
  <c r="Y55" i="414"/>
  <c r="L55" i="414"/>
  <c r="J55" i="414"/>
  <c r="I55" i="414"/>
  <c r="O41" i="414"/>
  <c r="M41" i="414"/>
  <c r="N41" i="414" s="1"/>
  <c r="K41" i="414"/>
  <c r="G41" i="414"/>
  <c r="O40" i="414"/>
  <c r="M40" i="414"/>
  <c r="K40" i="414"/>
  <c r="G40" i="414"/>
  <c r="O39" i="414"/>
  <c r="M39" i="414"/>
  <c r="K39" i="414"/>
  <c r="G39" i="414"/>
  <c r="AD38" i="414"/>
  <c r="AC38" i="414"/>
  <c r="Z38" i="414"/>
  <c r="Y38" i="414"/>
  <c r="L38" i="414"/>
  <c r="J38" i="414"/>
  <c r="I38" i="414"/>
  <c r="O25" i="414"/>
  <c r="M25" i="414"/>
  <c r="AF25" i="414" s="1"/>
  <c r="K25" i="414"/>
  <c r="G25" i="414"/>
  <c r="O24" i="414"/>
  <c r="M24" i="414"/>
  <c r="AF24" i="414" s="1"/>
  <c r="K24" i="414"/>
  <c r="G24" i="414"/>
  <c r="O23" i="414"/>
  <c r="M23" i="414"/>
  <c r="N23" i="414" s="1"/>
  <c r="K23" i="414"/>
  <c r="G23" i="414"/>
  <c r="O22" i="414"/>
  <c r="M22" i="414"/>
  <c r="N22" i="414" s="1"/>
  <c r="K22" i="414"/>
  <c r="G22" i="414"/>
  <c r="AD21" i="414"/>
  <c r="AC21" i="414"/>
  <c r="Z21" i="414"/>
  <c r="Y21" i="414"/>
  <c r="L21" i="414"/>
  <c r="J21" i="414"/>
  <c r="I21" i="414"/>
  <c r="O7" i="414"/>
  <c r="M7" i="414"/>
  <c r="N7" i="414" s="1"/>
  <c r="K7" i="414"/>
  <c r="G7" i="414"/>
  <c r="O6" i="414"/>
  <c r="M6" i="414"/>
  <c r="AE6" i="414" s="1"/>
  <c r="K6" i="414"/>
  <c r="G6" i="414"/>
  <c r="O5" i="414"/>
  <c r="M5" i="414"/>
  <c r="K5" i="414"/>
  <c r="G5" i="414"/>
  <c r="H2" i="414"/>
  <c r="D1" i="414"/>
  <c r="L157" i="413"/>
  <c r="J157" i="413"/>
  <c r="I157" i="413"/>
  <c r="O154" i="413"/>
  <c r="M154" i="413"/>
  <c r="AA154" i="413" s="1"/>
  <c r="K154" i="413"/>
  <c r="G154" i="413"/>
  <c r="O153" i="413"/>
  <c r="M153" i="413"/>
  <c r="N153" i="413" s="1"/>
  <c r="K153" i="413"/>
  <c r="G153" i="413"/>
  <c r="O152" i="413"/>
  <c r="M152" i="413"/>
  <c r="AB152" i="413" s="1"/>
  <c r="K152" i="413"/>
  <c r="G152" i="413"/>
  <c r="O151" i="413"/>
  <c r="M151" i="413"/>
  <c r="N151" i="413" s="1"/>
  <c r="K151" i="413"/>
  <c r="G151" i="413"/>
  <c r="O150" i="413"/>
  <c r="M150" i="413"/>
  <c r="AA150" i="413" s="1"/>
  <c r="K150" i="413"/>
  <c r="G150" i="413"/>
  <c r="O149" i="413"/>
  <c r="M149" i="413"/>
  <c r="N149" i="413" s="1"/>
  <c r="K149" i="413"/>
  <c r="G149" i="413"/>
  <c r="O148" i="413"/>
  <c r="M148" i="413"/>
  <c r="AB148" i="413" s="1"/>
  <c r="K148" i="413"/>
  <c r="G148" i="413"/>
  <c r="O147" i="413"/>
  <c r="M147" i="413"/>
  <c r="N147" i="413" s="1"/>
  <c r="K147" i="413"/>
  <c r="G147" i="413"/>
  <c r="O146" i="413"/>
  <c r="M146" i="413"/>
  <c r="AA146" i="413" s="1"/>
  <c r="K146" i="413"/>
  <c r="G146" i="413"/>
  <c r="O145" i="413"/>
  <c r="M145" i="413"/>
  <c r="N145" i="413" s="1"/>
  <c r="K145" i="413"/>
  <c r="G145" i="413"/>
  <c r="O144" i="413"/>
  <c r="M144" i="413"/>
  <c r="AB144" i="413" s="1"/>
  <c r="K144" i="413"/>
  <c r="G144" i="413"/>
  <c r="O143" i="413"/>
  <c r="M143" i="413"/>
  <c r="N143" i="413" s="1"/>
  <c r="K143" i="413"/>
  <c r="G143" i="413"/>
  <c r="O142" i="413"/>
  <c r="M142" i="413"/>
  <c r="AA142" i="413" s="1"/>
  <c r="K142" i="413"/>
  <c r="G142" i="413"/>
  <c r="O141" i="413"/>
  <c r="M141" i="413"/>
  <c r="N141" i="413" s="1"/>
  <c r="Q141" i="413" s="1"/>
  <c r="K141" i="413"/>
  <c r="G141" i="413"/>
  <c r="L140" i="413"/>
  <c r="J140" i="413"/>
  <c r="I140" i="413"/>
  <c r="O133" i="413"/>
  <c r="M133" i="413"/>
  <c r="AA133" i="413" s="1"/>
  <c r="K133" i="413"/>
  <c r="G133" i="413"/>
  <c r="O132" i="413"/>
  <c r="M132" i="413"/>
  <c r="N132" i="413" s="1"/>
  <c r="K132" i="413"/>
  <c r="G132" i="413"/>
  <c r="O131" i="413"/>
  <c r="M131" i="413"/>
  <c r="AB131" i="413" s="1"/>
  <c r="K131" i="413"/>
  <c r="G131" i="413"/>
  <c r="O130" i="413"/>
  <c r="M130" i="413"/>
  <c r="N130" i="413" s="1"/>
  <c r="K130" i="413"/>
  <c r="G130" i="413"/>
  <c r="O129" i="413"/>
  <c r="M129" i="413"/>
  <c r="K129" i="413"/>
  <c r="G129" i="413"/>
  <c r="O128" i="413"/>
  <c r="M128" i="413"/>
  <c r="K128" i="413"/>
  <c r="G128" i="413"/>
  <c r="O127" i="413"/>
  <c r="M127" i="413"/>
  <c r="AB127" i="413" s="1"/>
  <c r="K127" i="413"/>
  <c r="G127" i="413"/>
  <c r="O126" i="413"/>
  <c r="M126" i="413"/>
  <c r="N126" i="413" s="1"/>
  <c r="K126" i="413"/>
  <c r="G126" i="413"/>
  <c r="O125" i="413"/>
  <c r="M125" i="413"/>
  <c r="K125" i="413"/>
  <c r="G125" i="413"/>
  <c r="O124" i="413"/>
  <c r="M124" i="413"/>
  <c r="K124" i="413"/>
  <c r="G124" i="413"/>
  <c r="L123" i="413"/>
  <c r="J123" i="413"/>
  <c r="I123" i="413"/>
  <c r="O112" i="413"/>
  <c r="M112" i="413"/>
  <c r="N112" i="413" s="1"/>
  <c r="K112" i="413"/>
  <c r="G112" i="413"/>
  <c r="O111" i="413"/>
  <c r="M111" i="413"/>
  <c r="N111" i="413" s="1"/>
  <c r="K111" i="413"/>
  <c r="G111" i="413"/>
  <c r="O110" i="413"/>
  <c r="M110" i="413"/>
  <c r="K110" i="413"/>
  <c r="G110" i="413"/>
  <c r="O109" i="413"/>
  <c r="M109" i="413"/>
  <c r="AB109" i="413" s="1"/>
  <c r="K109" i="413"/>
  <c r="G109" i="413"/>
  <c r="O108" i="413"/>
  <c r="M108" i="413"/>
  <c r="AA108" i="413" s="1"/>
  <c r="K108" i="413"/>
  <c r="G108" i="413"/>
  <c r="O107" i="413"/>
  <c r="M107" i="413"/>
  <c r="K107" i="413"/>
  <c r="G107" i="413"/>
  <c r="L106" i="413"/>
  <c r="J106" i="413"/>
  <c r="I106" i="413"/>
  <c r="O92" i="413"/>
  <c r="M92" i="413"/>
  <c r="N92" i="413" s="1"/>
  <c r="K92" i="413"/>
  <c r="G92" i="413"/>
  <c r="O91" i="413"/>
  <c r="M91" i="413"/>
  <c r="K91" i="413"/>
  <c r="G91" i="413"/>
  <c r="O90" i="413"/>
  <c r="M90" i="413"/>
  <c r="AA90" i="413" s="1"/>
  <c r="K90" i="413"/>
  <c r="G90" i="413"/>
  <c r="L89" i="413"/>
  <c r="J89" i="413"/>
  <c r="I89" i="413"/>
  <c r="O77" i="413"/>
  <c r="M77" i="413"/>
  <c r="AB77" i="413" s="1"/>
  <c r="K77" i="413"/>
  <c r="G77" i="413"/>
  <c r="O76" i="413"/>
  <c r="M76" i="413"/>
  <c r="N76" i="413" s="1"/>
  <c r="K76" i="413"/>
  <c r="G76" i="413"/>
  <c r="O75" i="413"/>
  <c r="M75" i="413"/>
  <c r="AB75" i="413" s="1"/>
  <c r="K75" i="413"/>
  <c r="G75" i="413"/>
  <c r="O74" i="413"/>
  <c r="M74" i="413"/>
  <c r="K74" i="413"/>
  <c r="G74" i="413"/>
  <c r="O73" i="413"/>
  <c r="M73" i="413"/>
  <c r="AB73" i="413" s="1"/>
  <c r="K73" i="413"/>
  <c r="G73" i="413"/>
  <c r="L72" i="413"/>
  <c r="J72" i="413"/>
  <c r="I72" i="413"/>
  <c r="O60" i="413"/>
  <c r="M60" i="413"/>
  <c r="AA60" i="413" s="1"/>
  <c r="K60" i="413"/>
  <c r="G60" i="413"/>
  <c r="O59" i="413"/>
  <c r="M59" i="413"/>
  <c r="K59" i="413"/>
  <c r="G59" i="413"/>
  <c r="O58" i="413"/>
  <c r="M58" i="413"/>
  <c r="AB58" i="413" s="1"/>
  <c r="K58" i="413"/>
  <c r="G58" i="413"/>
  <c r="O57" i="413"/>
  <c r="M57" i="413"/>
  <c r="AB57" i="413" s="1"/>
  <c r="K57" i="413"/>
  <c r="G57" i="413"/>
  <c r="O56" i="413"/>
  <c r="M56" i="413"/>
  <c r="AA56" i="413" s="1"/>
  <c r="K56" i="413"/>
  <c r="G56" i="413"/>
  <c r="L55" i="413"/>
  <c r="J55" i="413"/>
  <c r="I55" i="413"/>
  <c r="O39" i="413"/>
  <c r="M39" i="413"/>
  <c r="AB39" i="413" s="1"/>
  <c r="K39" i="413"/>
  <c r="G39" i="413"/>
  <c r="L38" i="413"/>
  <c r="J38" i="413"/>
  <c r="I38" i="413"/>
  <c r="O23" i="413"/>
  <c r="M23" i="413"/>
  <c r="AB23" i="413" s="1"/>
  <c r="K23" i="413"/>
  <c r="G23" i="413"/>
  <c r="O22" i="413"/>
  <c r="M22" i="413"/>
  <c r="K22" i="413"/>
  <c r="G22" i="413"/>
  <c r="L21" i="413"/>
  <c r="J21" i="413"/>
  <c r="I21" i="413"/>
  <c r="O10" i="413"/>
  <c r="M10" i="413"/>
  <c r="AB10" i="413" s="1"/>
  <c r="K10" i="413"/>
  <c r="G10" i="413"/>
  <c r="O9" i="413"/>
  <c r="M9" i="413"/>
  <c r="AB9" i="413" s="1"/>
  <c r="K9" i="413"/>
  <c r="G9" i="413"/>
  <c r="O8" i="413"/>
  <c r="M8" i="413"/>
  <c r="AB8" i="413" s="1"/>
  <c r="K8" i="413"/>
  <c r="G8" i="413"/>
  <c r="O7" i="413"/>
  <c r="M7" i="413"/>
  <c r="AA7" i="413" s="1"/>
  <c r="K7" i="413"/>
  <c r="G7" i="413"/>
  <c r="O6" i="413"/>
  <c r="M6" i="413"/>
  <c r="AB6" i="413" s="1"/>
  <c r="K6" i="413"/>
  <c r="G6" i="413"/>
  <c r="O5" i="413"/>
  <c r="M5" i="413"/>
  <c r="AB5" i="413" s="1"/>
  <c r="K5" i="413"/>
  <c r="G5" i="413"/>
  <c r="H2" i="413"/>
  <c r="D1" i="413"/>
  <c r="X34" i="412"/>
  <c r="W34" i="412"/>
  <c r="V34" i="412"/>
  <c r="P34" i="412"/>
  <c r="O34" i="412"/>
  <c r="N34" i="412"/>
  <c r="M34" i="412"/>
  <c r="H34" i="412"/>
  <c r="G34" i="412"/>
  <c r="O16" i="412"/>
  <c r="N16" i="412"/>
  <c r="M16" i="412"/>
  <c r="H16" i="412"/>
  <c r="G16" i="412"/>
  <c r="F16" i="412"/>
  <c r="E16" i="412"/>
  <c r="F8" i="412"/>
  <c r="M7" i="412"/>
  <c r="K7" i="412"/>
  <c r="I7" i="412"/>
  <c r="G7" i="412"/>
  <c r="F7" i="412"/>
  <c r="E7" i="412"/>
  <c r="M6" i="412"/>
  <c r="K6" i="412"/>
  <c r="I6" i="412"/>
  <c r="G6" i="412"/>
  <c r="F6" i="412"/>
  <c r="E6" i="412"/>
  <c r="AD123" i="411"/>
  <c r="AC123" i="411"/>
  <c r="Z123" i="411"/>
  <c r="Y123" i="411"/>
  <c r="L123" i="411"/>
  <c r="J123" i="411"/>
  <c r="I123" i="411"/>
  <c r="AF109" i="411"/>
  <c r="AE109" i="411"/>
  <c r="O109" i="411"/>
  <c r="M109" i="411"/>
  <c r="N109" i="411" s="1"/>
  <c r="K109" i="411"/>
  <c r="G109" i="411"/>
  <c r="O108" i="411"/>
  <c r="M108" i="411"/>
  <c r="K108" i="411"/>
  <c r="G108" i="411"/>
  <c r="O107" i="411"/>
  <c r="M107" i="411"/>
  <c r="K107" i="411"/>
  <c r="G107" i="411"/>
  <c r="AD106" i="411"/>
  <c r="AC106" i="411"/>
  <c r="Z106" i="411"/>
  <c r="Y106" i="411"/>
  <c r="L106" i="411"/>
  <c r="J106" i="411"/>
  <c r="I106" i="411"/>
  <c r="O91" i="411"/>
  <c r="M91" i="411"/>
  <c r="AE91" i="411" s="1"/>
  <c r="K91" i="411"/>
  <c r="G91" i="411"/>
  <c r="O90" i="411"/>
  <c r="M90" i="411"/>
  <c r="N90" i="411" s="1"/>
  <c r="K90" i="411"/>
  <c r="G90" i="411"/>
  <c r="AD89" i="411"/>
  <c r="AC89" i="411"/>
  <c r="Z89" i="411"/>
  <c r="Y89" i="411"/>
  <c r="L89" i="411"/>
  <c r="J89" i="411"/>
  <c r="I89" i="411"/>
  <c r="O74" i="411"/>
  <c r="M74" i="411"/>
  <c r="N74" i="411" s="1"/>
  <c r="K74" i="411"/>
  <c r="G74" i="411"/>
  <c r="O73" i="411"/>
  <c r="M73" i="411"/>
  <c r="N73" i="411" s="1"/>
  <c r="K73" i="411"/>
  <c r="G73" i="411"/>
  <c r="AD72" i="411"/>
  <c r="AC72" i="411"/>
  <c r="Z72" i="411"/>
  <c r="Y72" i="411"/>
  <c r="L72" i="411"/>
  <c r="J72" i="411"/>
  <c r="I72" i="411"/>
  <c r="O61" i="411"/>
  <c r="M61" i="411"/>
  <c r="N61" i="411" s="1"/>
  <c r="K61" i="411"/>
  <c r="G61" i="411"/>
  <c r="O60" i="411"/>
  <c r="M60" i="411"/>
  <c r="AE60" i="411" s="1"/>
  <c r="K60" i="411"/>
  <c r="G60" i="411"/>
  <c r="O59" i="411"/>
  <c r="M59" i="411"/>
  <c r="N59" i="411" s="1"/>
  <c r="K59" i="411"/>
  <c r="G59" i="411"/>
  <c r="O58" i="411"/>
  <c r="M58" i="411"/>
  <c r="AF58" i="411" s="1"/>
  <c r="K58" i="411"/>
  <c r="G58" i="411"/>
  <c r="O57" i="411"/>
  <c r="M57" i="411"/>
  <c r="N57" i="411" s="1"/>
  <c r="K57" i="411"/>
  <c r="G57" i="411"/>
  <c r="O56" i="411"/>
  <c r="M56" i="411"/>
  <c r="N56" i="411" s="1"/>
  <c r="K56" i="411"/>
  <c r="G56" i="411"/>
  <c r="AD55" i="411"/>
  <c r="AC55" i="411"/>
  <c r="Z55" i="411"/>
  <c r="Y55" i="411"/>
  <c r="L55" i="411"/>
  <c r="J55" i="411"/>
  <c r="I55" i="411"/>
  <c r="O41" i="411"/>
  <c r="M41" i="411"/>
  <c r="N41" i="411" s="1"/>
  <c r="K41" i="411"/>
  <c r="G41" i="411"/>
  <c r="O40" i="411"/>
  <c r="M40" i="411"/>
  <c r="N40" i="411" s="1"/>
  <c r="K40" i="411"/>
  <c r="G40" i="411"/>
  <c r="AE39" i="411"/>
  <c r="O39" i="411"/>
  <c r="M39" i="411"/>
  <c r="N39" i="411" s="1"/>
  <c r="K39" i="411"/>
  <c r="G39" i="411"/>
  <c r="AD38" i="411"/>
  <c r="AC38" i="411"/>
  <c r="Z38" i="411"/>
  <c r="Y38" i="411"/>
  <c r="L38" i="411"/>
  <c r="J38" i="411"/>
  <c r="I38" i="411"/>
  <c r="O25" i="411"/>
  <c r="M25" i="411"/>
  <c r="K25" i="411"/>
  <c r="G25" i="411"/>
  <c r="O24" i="411"/>
  <c r="M24" i="411"/>
  <c r="AF24" i="411" s="1"/>
  <c r="K24" i="411"/>
  <c r="G24" i="411"/>
  <c r="O23" i="411"/>
  <c r="M23" i="411"/>
  <c r="N23" i="411" s="1"/>
  <c r="K23" i="411"/>
  <c r="G23" i="411"/>
  <c r="O22" i="411"/>
  <c r="M22" i="411"/>
  <c r="N22" i="411" s="1"/>
  <c r="K22" i="411"/>
  <c r="G22" i="411"/>
  <c r="AD21" i="411"/>
  <c r="AC21" i="411"/>
  <c r="Z21" i="411"/>
  <c r="Y21" i="411"/>
  <c r="L21" i="411"/>
  <c r="J21" i="411"/>
  <c r="I21" i="411"/>
  <c r="O7" i="411"/>
  <c r="M7" i="411"/>
  <c r="N7" i="411" s="1"/>
  <c r="K7" i="411"/>
  <c r="G7" i="411"/>
  <c r="O6" i="411"/>
  <c r="M6" i="411"/>
  <c r="K6" i="411"/>
  <c r="G6" i="411"/>
  <c r="O5" i="411"/>
  <c r="M5" i="411"/>
  <c r="K5" i="411"/>
  <c r="G5" i="411"/>
  <c r="H2" i="411"/>
  <c r="D1" i="411"/>
  <c r="L157" i="410"/>
  <c r="J157" i="410"/>
  <c r="I157" i="410"/>
  <c r="O152" i="410"/>
  <c r="M152" i="410"/>
  <c r="AA152" i="410" s="1"/>
  <c r="K152" i="410"/>
  <c r="G152" i="410"/>
  <c r="O151" i="410"/>
  <c r="M151" i="410"/>
  <c r="N151" i="410" s="1"/>
  <c r="K151" i="410"/>
  <c r="G151" i="410"/>
  <c r="AB150" i="410"/>
  <c r="O150" i="410"/>
  <c r="M150" i="410"/>
  <c r="N150" i="410" s="1"/>
  <c r="K150" i="410"/>
  <c r="G150" i="410"/>
  <c r="O149" i="410"/>
  <c r="M149" i="410"/>
  <c r="AB149" i="410" s="1"/>
  <c r="K149" i="410"/>
  <c r="G149" i="410"/>
  <c r="O148" i="410"/>
  <c r="M148" i="410"/>
  <c r="AA148" i="410" s="1"/>
  <c r="K148" i="410"/>
  <c r="G148" i="410"/>
  <c r="O147" i="410"/>
  <c r="M147" i="410"/>
  <c r="K147" i="410"/>
  <c r="G147" i="410"/>
  <c r="O146" i="410"/>
  <c r="M146" i="410"/>
  <c r="K146" i="410"/>
  <c r="G146" i="410"/>
  <c r="O145" i="410"/>
  <c r="M145" i="410"/>
  <c r="N145" i="410" s="1"/>
  <c r="Q145" i="410" s="1"/>
  <c r="K145" i="410"/>
  <c r="G145" i="410"/>
  <c r="O144" i="410"/>
  <c r="M144" i="410"/>
  <c r="AA144" i="410" s="1"/>
  <c r="K144" i="410"/>
  <c r="G144" i="410"/>
  <c r="O143" i="410"/>
  <c r="M143" i="410"/>
  <c r="N143" i="410" s="1"/>
  <c r="K143" i="410"/>
  <c r="G143" i="410"/>
  <c r="O142" i="410"/>
  <c r="M142" i="410"/>
  <c r="N142" i="410" s="1"/>
  <c r="K142" i="410"/>
  <c r="G142" i="410"/>
  <c r="O141" i="410"/>
  <c r="M141" i="410"/>
  <c r="AB141" i="410" s="1"/>
  <c r="K141" i="410"/>
  <c r="G141" i="410"/>
  <c r="L140" i="410"/>
  <c r="J140" i="410"/>
  <c r="I140" i="410"/>
  <c r="O132" i="410"/>
  <c r="M132" i="410"/>
  <c r="AB132" i="410" s="1"/>
  <c r="K132" i="410"/>
  <c r="G132" i="410"/>
  <c r="O131" i="410"/>
  <c r="M131" i="410"/>
  <c r="N131" i="410" s="1"/>
  <c r="K131" i="410"/>
  <c r="G131" i="410"/>
  <c r="O130" i="410"/>
  <c r="M130" i="410"/>
  <c r="K130" i="410"/>
  <c r="G130" i="410"/>
  <c r="O129" i="410"/>
  <c r="M129" i="410"/>
  <c r="N129" i="410" s="1"/>
  <c r="K129" i="410"/>
  <c r="G129" i="410"/>
  <c r="O128" i="410"/>
  <c r="M128" i="410"/>
  <c r="AB128" i="410" s="1"/>
  <c r="K128" i="410"/>
  <c r="G128" i="410"/>
  <c r="O127" i="410"/>
  <c r="M127" i="410"/>
  <c r="N127" i="410" s="1"/>
  <c r="K127" i="410"/>
  <c r="G127" i="410"/>
  <c r="O126" i="410"/>
  <c r="M126" i="410"/>
  <c r="AB126" i="410" s="1"/>
  <c r="K126" i="410"/>
  <c r="G126" i="410"/>
  <c r="O125" i="410"/>
  <c r="M125" i="410"/>
  <c r="N125" i="410" s="1"/>
  <c r="K125" i="410"/>
  <c r="G125" i="410"/>
  <c r="O124" i="410"/>
  <c r="M124" i="410"/>
  <c r="AB124" i="410" s="1"/>
  <c r="K124" i="410"/>
  <c r="G124" i="410"/>
  <c r="L123" i="410"/>
  <c r="J123" i="410"/>
  <c r="I123" i="410"/>
  <c r="O110" i="410"/>
  <c r="M110" i="410"/>
  <c r="N110" i="410" s="1"/>
  <c r="K110" i="410"/>
  <c r="G110" i="410"/>
  <c r="O109" i="410"/>
  <c r="M109" i="410"/>
  <c r="K109" i="410"/>
  <c r="G109" i="410"/>
  <c r="O108" i="410"/>
  <c r="M108" i="410"/>
  <c r="K108" i="410"/>
  <c r="G108" i="410"/>
  <c r="O107" i="410"/>
  <c r="M107" i="410"/>
  <c r="AB107" i="410" s="1"/>
  <c r="K107" i="410"/>
  <c r="G107" i="410"/>
  <c r="L106" i="410"/>
  <c r="J106" i="410"/>
  <c r="I106" i="410"/>
  <c r="O93" i="410"/>
  <c r="M93" i="410"/>
  <c r="AA93" i="410" s="1"/>
  <c r="K93" i="410"/>
  <c r="G93" i="410"/>
  <c r="O92" i="410"/>
  <c r="M92" i="410"/>
  <c r="N92" i="410" s="1"/>
  <c r="K92" i="410"/>
  <c r="G92" i="410"/>
  <c r="O91" i="410"/>
  <c r="M91" i="410"/>
  <c r="N91" i="410" s="1"/>
  <c r="K91" i="410"/>
  <c r="G91" i="410"/>
  <c r="O90" i="410"/>
  <c r="M90" i="410"/>
  <c r="N90" i="410" s="1"/>
  <c r="K90" i="410"/>
  <c r="G90" i="410"/>
  <c r="L89" i="410"/>
  <c r="O89" i="410" s="1"/>
  <c r="J89" i="410"/>
  <c r="I89" i="410"/>
  <c r="O77" i="410"/>
  <c r="M77" i="410"/>
  <c r="AB77" i="410" s="1"/>
  <c r="K77" i="410"/>
  <c r="G77" i="410"/>
  <c r="O76" i="410"/>
  <c r="M76" i="410"/>
  <c r="N76" i="410" s="1"/>
  <c r="K76" i="410"/>
  <c r="G76" i="410"/>
  <c r="O75" i="410"/>
  <c r="M75" i="410"/>
  <c r="K75" i="410"/>
  <c r="G75" i="410"/>
  <c r="O74" i="410"/>
  <c r="M74" i="410"/>
  <c r="AA74" i="410" s="1"/>
  <c r="K74" i="410"/>
  <c r="G74" i="410"/>
  <c r="O73" i="410"/>
  <c r="M73" i="410"/>
  <c r="AB73" i="410" s="1"/>
  <c r="K73" i="410"/>
  <c r="G73" i="410"/>
  <c r="L72" i="410"/>
  <c r="J72" i="410"/>
  <c r="I72" i="410"/>
  <c r="O60" i="410"/>
  <c r="M60" i="410"/>
  <c r="N60" i="410" s="1"/>
  <c r="K60" i="410"/>
  <c r="G60" i="410"/>
  <c r="O59" i="410"/>
  <c r="M59" i="410"/>
  <c r="N59" i="410" s="1"/>
  <c r="K59" i="410"/>
  <c r="G59" i="410"/>
  <c r="O58" i="410"/>
  <c r="M58" i="410"/>
  <c r="AB58" i="410" s="1"/>
  <c r="K58" i="410"/>
  <c r="G58" i="410"/>
  <c r="O57" i="410"/>
  <c r="M57" i="410"/>
  <c r="AB57" i="410" s="1"/>
  <c r="K57" i="410"/>
  <c r="G57" i="410"/>
  <c r="O56" i="410"/>
  <c r="M56" i="410"/>
  <c r="K56" i="410"/>
  <c r="G56" i="410"/>
  <c r="L55" i="410"/>
  <c r="J55" i="410"/>
  <c r="I55" i="410"/>
  <c r="O39" i="410"/>
  <c r="M39" i="410"/>
  <c r="N39" i="410" s="1"/>
  <c r="K39" i="410"/>
  <c r="G39" i="410"/>
  <c r="L38" i="410"/>
  <c r="J38" i="410"/>
  <c r="I38" i="410"/>
  <c r="O38" i="410" s="1"/>
  <c r="O23" i="410"/>
  <c r="M23" i="410"/>
  <c r="AB23" i="410" s="1"/>
  <c r="K23" i="410"/>
  <c r="G23" i="410"/>
  <c r="O22" i="410"/>
  <c r="M22" i="410"/>
  <c r="K22" i="410"/>
  <c r="G22" i="410"/>
  <c r="L21" i="410"/>
  <c r="J21" i="410"/>
  <c r="I21" i="410"/>
  <c r="O10" i="410"/>
  <c r="M10" i="410"/>
  <c r="AB10" i="410" s="1"/>
  <c r="K10" i="410"/>
  <c r="G10" i="410"/>
  <c r="O9" i="410"/>
  <c r="M9" i="410"/>
  <c r="N9" i="410" s="1"/>
  <c r="K9" i="410"/>
  <c r="G9" i="410"/>
  <c r="O8" i="410"/>
  <c r="M8" i="410"/>
  <c r="N8" i="410" s="1"/>
  <c r="K8" i="410"/>
  <c r="G8" i="410"/>
  <c r="O7" i="410"/>
  <c r="M7" i="410"/>
  <c r="AA7" i="410" s="1"/>
  <c r="K7" i="410"/>
  <c r="G7" i="410"/>
  <c r="O6" i="410"/>
  <c r="M6" i="410"/>
  <c r="AB6" i="410" s="1"/>
  <c r="K6" i="410"/>
  <c r="G6" i="410"/>
  <c r="O5" i="410"/>
  <c r="M5" i="410"/>
  <c r="K5" i="410"/>
  <c r="G5" i="410"/>
  <c r="H2" i="410"/>
  <c r="D1" i="410"/>
  <c r="X34" i="409"/>
  <c r="W34" i="409"/>
  <c r="V34" i="409"/>
  <c r="P34" i="409"/>
  <c r="O34" i="409"/>
  <c r="N34" i="409"/>
  <c r="M34" i="409"/>
  <c r="H34" i="409"/>
  <c r="G34" i="409"/>
  <c r="O16" i="409"/>
  <c r="N16" i="409"/>
  <c r="M16" i="409"/>
  <c r="H16" i="409"/>
  <c r="G16" i="409"/>
  <c r="F16" i="409"/>
  <c r="E16" i="409"/>
  <c r="F8" i="409"/>
  <c r="M7" i="409"/>
  <c r="K7" i="409"/>
  <c r="I7" i="409"/>
  <c r="G7" i="409"/>
  <c r="F7" i="409"/>
  <c r="E7" i="409"/>
  <c r="M6" i="409"/>
  <c r="K6" i="409"/>
  <c r="I6" i="409"/>
  <c r="G6" i="409"/>
  <c r="F6" i="409"/>
  <c r="E6" i="409"/>
  <c r="AD123" i="408"/>
  <c r="AC123" i="408"/>
  <c r="Z123" i="408"/>
  <c r="Y123" i="408"/>
  <c r="L123" i="408"/>
  <c r="J123" i="408"/>
  <c r="I123" i="408"/>
  <c r="O109" i="408"/>
  <c r="M109" i="408"/>
  <c r="AF109" i="408" s="1"/>
  <c r="K109" i="408"/>
  <c r="G109" i="408"/>
  <c r="O108" i="408"/>
  <c r="M108" i="408"/>
  <c r="AF108" i="408" s="1"/>
  <c r="K108" i="408"/>
  <c r="G108" i="408"/>
  <c r="O107" i="408"/>
  <c r="M107" i="408"/>
  <c r="N107" i="408" s="1"/>
  <c r="K107" i="408"/>
  <c r="G107" i="408"/>
  <c r="AD106" i="408"/>
  <c r="AC106" i="408"/>
  <c r="Z106" i="408"/>
  <c r="Y106" i="408"/>
  <c r="L106" i="408"/>
  <c r="J106" i="408"/>
  <c r="I106" i="408"/>
  <c r="O91" i="408"/>
  <c r="M91" i="408"/>
  <c r="AE91" i="408" s="1"/>
  <c r="K91" i="408"/>
  <c r="G91" i="408"/>
  <c r="O90" i="408"/>
  <c r="M90" i="408"/>
  <c r="N90" i="408" s="1"/>
  <c r="K90" i="408"/>
  <c r="G90" i="408"/>
  <c r="AD89" i="408"/>
  <c r="AC89" i="408"/>
  <c r="Z89" i="408"/>
  <c r="Y89" i="408"/>
  <c r="L89" i="408"/>
  <c r="J89" i="408"/>
  <c r="I89" i="408"/>
  <c r="O74" i="408"/>
  <c r="M74" i="408"/>
  <c r="K74" i="408"/>
  <c r="G74" i="408"/>
  <c r="O73" i="408"/>
  <c r="M73" i="408"/>
  <c r="K73" i="408"/>
  <c r="G73" i="408"/>
  <c r="AD72" i="408"/>
  <c r="AC72" i="408"/>
  <c r="Z72" i="408"/>
  <c r="Y72" i="408"/>
  <c r="L72" i="408"/>
  <c r="J72" i="408"/>
  <c r="I72" i="408"/>
  <c r="O61" i="408"/>
  <c r="M61" i="408"/>
  <c r="N61" i="408" s="1"/>
  <c r="K61" i="408"/>
  <c r="Q61" i="408" s="1"/>
  <c r="G61" i="408"/>
  <c r="O60" i="408"/>
  <c r="M60" i="408"/>
  <c r="AF60" i="408" s="1"/>
  <c r="K60" i="408"/>
  <c r="G60" i="408"/>
  <c r="O59" i="408"/>
  <c r="M59" i="408"/>
  <c r="AF59" i="408" s="1"/>
  <c r="K59" i="408"/>
  <c r="G59" i="408"/>
  <c r="O58" i="408"/>
  <c r="N58" i="408"/>
  <c r="Q58" i="408" s="1"/>
  <c r="M58" i="408"/>
  <c r="AF58" i="408" s="1"/>
  <c r="K58" i="408"/>
  <c r="G58" i="408"/>
  <c r="O57" i="408"/>
  <c r="M57" i="408"/>
  <c r="K57" i="408"/>
  <c r="G57" i="408"/>
  <c r="O56" i="408"/>
  <c r="M56" i="408"/>
  <c r="N56" i="408" s="1"/>
  <c r="K56" i="408"/>
  <c r="G56" i="408"/>
  <c r="AD55" i="408"/>
  <c r="AC55" i="408"/>
  <c r="Z55" i="408"/>
  <c r="Y55" i="408"/>
  <c r="L55" i="408"/>
  <c r="J55" i="408"/>
  <c r="K55" i="408" s="1"/>
  <c r="I55" i="408"/>
  <c r="O41" i="408"/>
  <c r="M41" i="408"/>
  <c r="K41" i="408"/>
  <c r="G41" i="408"/>
  <c r="O40" i="408"/>
  <c r="M40" i="408"/>
  <c r="K40" i="408"/>
  <c r="G40" i="408"/>
  <c r="O39" i="408"/>
  <c r="M39" i="408"/>
  <c r="K39" i="408"/>
  <c r="G39" i="408"/>
  <c r="AD38" i="408"/>
  <c r="AC38" i="408"/>
  <c r="Z38" i="408"/>
  <c r="Y38" i="408"/>
  <c r="L38" i="408"/>
  <c r="J38" i="408"/>
  <c r="I38" i="408"/>
  <c r="O38" i="408" s="1"/>
  <c r="O25" i="408"/>
  <c r="M25" i="408"/>
  <c r="AF25" i="408" s="1"/>
  <c r="K25" i="408"/>
  <c r="G25" i="408"/>
  <c r="O24" i="408"/>
  <c r="M24" i="408"/>
  <c r="AF24" i="408" s="1"/>
  <c r="K24" i="408"/>
  <c r="G24" i="408"/>
  <c r="O23" i="408"/>
  <c r="M23" i="408"/>
  <c r="N23" i="408" s="1"/>
  <c r="K23" i="408"/>
  <c r="G23" i="408"/>
  <c r="O22" i="408"/>
  <c r="M22" i="408"/>
  <c r="K22" i="408"/>
  <c r="G22" i="408"/>
  <c r="AD21" i="408"/>
  <c r="AC21" i="408"/>
  <c r="Z21" i="408"/>
  <c r="Y21" i="408"/>
  <c r="L21" i="408"/>
  <c r="O21" i="408" s="1"/>
  <c r="K21" i="408"/>
  <c r="J21" i="408"/>
  <c r="I21" i="408"/>
  <c r="O7" i="408"/>
  <c r="M7" i="408"/>
  <c r="K7" i="408"/>
  <c r="G7" i="408"/>
  <c r="O6" i="408"/>
  <c r="M6" i="408"/>
  <c r="K6" i="408"/>
  <c r="G6" i="408"/>
  <c r="O5" i="408"/>
  <c r="M5" i="408"/>
  <c r="N5" i="408" s="1"/>
  <c r="K5" i="408"/>
  <c r="G5" i="408"/>
  <c r="H2" i="408"/>
  <c r="D1" i="408"/>
  <c r="L157" i="407"/>
  <c r="J157" i="407"/>
  <c r="I157" i="407"/>
  <c r="O151" i="407"/>
  <c r="M151" i="407"/>
  <c r="AA151" i="407" s="1"/>
  <c r="K151" i="407"/>
  <c r="G151" i="407"/>
  <c r="O150" i="407"/>
  <c r="M150" i="407"/>
  <c r="N150" i="407" s="1"/>
  <c r="K150" i="407"/>
  <c r="G150" i="407"/>
  <c r="O149" i="407"/>
  <c r="M149" i="407"/>
  <c r="N149" i="407" s="1"/>
  <c r="K149" i="407"/>
  <c r="G149" i="407"/>
  <c r="O148" i="407"/>
  <c r="M148" i="407"/>
  <c r="AB148" i="407" s="1"/>
  <c r="K148" i="407"/>
  <c r="G148" i="407"/>
  <c r="O147" i="407"/>
  <c r="M147" i="407"/>
  <c r="AA147" i="407" s="1"/>
  <c r="K147" i="407"/>
  <c r="G147" i="407"/>
  <c r="O146" i="407"/>
  <c r="M146" i="407"/>
  <c r="N146" i="407" s="1"/>
  <c r="K146" i="407"/>
  <c r="G146" i="407"/>
  <c r="AB145" i="407"/>
  <c r="O145" i="407"/>
  <c r="M145" i="407"/>
  <c r="K145" i="407"/>
  <c r="G145" i="407"/>
  <c r="O144" i="407"/>
  <c r="M144" i="407"/>
  <c r="AB144" i="407" s="1"/>
  <c r="K144" i="407"/>
  <c r="G144" i="407"/>
  <c r="O143" i="407"/>
  <c r="M143" i="407"/>
  <c r="AA143" i="407" s="1"/>
  <c r="K143" i="407"/>
  <c r="G143" i="407"/>
  <c r="O142" i="407"/>
  <c r="M142" i="407"/>
  <c r="N142" i="407" s="1"/>
  <c r="K142" i="407"/>
  <c r="G142" i="407"/>
  <c r="O141" i="407"/>
  <c r="M141" i="407"/>
  <c r="K141" i="407"/>
  <c r="G141" i="407"/>
  <c r="L140" i="407"/>
  <c r="J140" i="407"/>
  <c r="I140" i="407"/>
  <c r="O132" i="407"/>
  <c r="M132" i="407"/>
  <c r="AB132" i="407" s="1"/>
  <c r="K132" i="407"/>
  <c r="G132" i="407"/>
  <c r="O131" i="407"/>
  <c r="M131" i="407"/>
  <c r="K131" i="407"/>
  <c r="G131" i="407"/>
  <c r="O130" i="407"/>
  <c r="M130" i="407"/>
  <c r="N130" i="407" s="1"/>
  <c r="K130" i="407"/>
  <c r="G130" i="407"/>
  <c r="O129" i="407"/>
  <c r="M129" i="407"/>
  <c r="N129" i="407" s="1"/>
  <c r="Q129" i="407" s="1"/>
  <c r="K129" i="407"/>
  <c r="G129" i="407"/>
  <c r="O128" i="407"/>
  <c r="M128" i="407"/>
  <c r="K128" i="407"/>
  <c r="G128" i="407"/>
  <c r="O127" i="407"/>
  <c r="M127" i="407"/>
  <c r="AB127" i="407" s="1"/>
  <c r="K127" i="407"/>
  <c r="G127" i="407"/>
  <c r="O126" i="407"/>
  <c r="M126" i="407"/>
  <c r="AA126" i="407" s="1"/>
  <c r="K126" i="407"/>
  <c r="G126" i="407"/>
  <c r="O125" i="407"/>
  <c r="M125" i="407"/>
  <c r="N125" i="407" s="1"/>
  <c r="K125" i="407"/>
  <c r="G125" i="407"/>
  <c r="O124" i="407"/>
  <c r="M124" i="407"/>
  <c r="K124" i="407"/>
  <c r="G124" i="407"/>
  <c r="L123" i="407"/>
  <c r="J123" i="407"/>
  <c r="I123" i="407"/>
  <c r="K123" i="407" s="1"/>
  <c r="O110" i="407"/>
  <c r="M110" i="407"/>
  <c r="AB110" i="407" s="1"/>
  <c r="K110" i="407"/>
  <c r="G110" i="407"/>
  <c r="O109" i="407"/>
  <c r="M109" i="407"/>
  <c r="K109" i="407"/>
  <c r="G109" i="407"/>
  <c r="O108" i="407"/>
  <c r="M108" i="407"/>
  <c r="N108" i="407" s="1"/>
  <c r="Q108" i="407" s="1"/>
  <c r="K108" i="407"/>
  <c r="G108" i="407"/>
  <c r="O107" i="407"/>
  <c r="M107" i="407"/>
  <c r="AA107" i="407" s="1"/>
  <c r="K107" i="407"/>
  <c r="G107" i="407"/>
  <c r="L106" i="407"/>
  <c r="J106" i="407"/>
  <c r="I106" i="407"/>
  <c r="O93" i="407"/>
  <c r="M93" i="407"/>
  <c r="AB93" i="407" s="1"/>
  <c r="K93" i="407"/>
  <c r="G93" i="407"/>
  <c r="O92" i="407"/>
  <c r="M92" i="407"/>
  <c r="AA92" i="407" s="1"/>
  <c r="K92" i="407"/>
  <c r="G92" i="407"/>
  <c r="O91" i="407"/>
  <c r="M91" i="407"/>
  <c r="N91" i="407" s="1"/>
  <c r="K91" i="407"/>
  <c r="G91" i="407"/>
  <c r="O90" i="407"/>
  <c r="M90" i="407"/>
  <c r="N90" i="407" s="1"/>
  <c r="K90" i="407"/>
  <c r="G90" i="407"/>
  <c r="L89" i="407"/>
  <c r="J89" i="407"/>
  <c r="I89" i="407"/>
  <c r="O77" i="407"/>
  <c r="M77" i="407"/>
  <c r="AB77" i="407" s="1"/>
  <c r="K77" i="407"/>
  <c r="G77" i="407"/>
  <c r="O76" i="407"/>
  <c r="M76" i="407"/>
  <c r="K76" i="407"/>
  <c r="G76" i="407"/>
  <c r="O75" i="407"/>
  <c r="M75" i="407"/>
  <c r="AA75" i="407" s="1"/>
  <c r="K75" i="407"/>
  <c r="G75" i="407"/>
  <c r="O74" i="407"/>
  <c r="M74" i="407"/>
  <c r="K74" i="407"/>
  <c r="G74" i="407"/>
  <c r="O73" i="407"/>
  <c r="M73" i="407"/>
  <c r="AB73" i="407" s="1"/>
  <c r="K73" i="407"/>
  <c r="G73" i="407"/>
  <c r="L72" i="407"/>
  <c r="J72" i="407"/>
  <c r="I72" i="407"/>
  <c r="O60" i="407"/>
  <c r="M60" i="407"/>
  <c r="K60" i="407"/>
  <c r="G60" i="407"/>
  <c r="O59" i="407"/>
  <c r="M59" i="407"/>
  <c r="K59" i="407"/>
  <c r="G59" i="407"/>
  <c r="O58" i="407"/>
  <c r="M58" i="407"/>
  <c r="K58" i="407"/>
  <c r="G58" i="407"/>
  <c r="O57" i="407"/>
  <c r="M57" i="407"/>
  <c r="AB57" i="407" s="1"/>
  <c r="K57" i="407"/>
  <c r="G57" i="407"/>
  <c r="O56" i="407"/>
  <c r="M56" i="407"/>
  <c r="AB56" i="407" s="1"/>
  <c r="K56" i="407"/>
  <c r="G56" i="407"/>
  <c r="L55" i="407"/>
  <c r="J55" i="407"/>
  <c r="I55" i="407"/>
  <c r="O39" i="407"/>
  <c r="M39" i="407"/>
  <c r="AB39" i="407" s="1"/>
  <c r="K39" i="407"/>
  <c r="G39" i="407"/>
  <c r="L38" i="407"/>
  <c r="J38" i="407"/>
  <c r="I38" i="407"/>
  <c r="O23" i="407"/>
  <c r="M23" i="407"/>
  <c r="N23" i="407" s="1"/>
  <c r="K23" i="407"/>
  <c r="G23" i="407"/>
  <c r="O22" i="407"/>
  <c r="M22" i="407"/>
  <c r="N22" i="407" s="1"/>
  <c r="K22" i="407"/>
  <c r="G22" i="407"/>
  <c r="L21" i="407"/>
  <c r="J21" i="407"/>
  <c r="I21" i="407"/>
  <c r="O10" i="407"/>
  <c r="M10" i="407"/>
  <c r="AB10" i="407" s="1"/>
  <c r="K10" i="407"/>
  <c r="G10" i="407"/>
  <c r="O9" i="407"/>
  <c r="M9" i="407"/>
  <c r="AB9" i="407" s="1"/>
  <c r="K9" i="407"/>
  <c r="G9" i="407"/>
  <c r="O8" i="407"/>
  <c r="M8" i="407"/>
  <c r="N8" i="407" s="1"/>
  <c r="K8" i="407"/>
  <c r="G8" i="407"/>
  <c r="O7" i="407"/>
  <c r="M7" i="407"/>
  <c r="AB7" i="407" s="1"/>
  <c r="K7" i="407"/>
  <c r="G7" i="407"/>
  <c r="O6" i="407"/>
  <c r="M6" i="407"/>
  <c r="AB6" i="407" s="1"/>
  <c r="K6" i="407"/>
  <c r="G6" i="407"/>
  <c r="O5" i="407"/>
  <c r="M5" i="407"/>
  <c r="AB5" i="407" s="1"/>
  <c r="K5" i="407"/>
  <c r="G5" i="407"/>
  <c r="H2" i="407"/>
  <c r="D1" i="407"/>
  <c r="X34" i="406"/>
  <c r="W34" i="406"/>
  <c r="V34" i="406"/>
  <c r="P34" i="406"/>
  <c r="O34" i="406"/>
  <c r="N34" i="406"/>
  <c r="M34" i="406"/>
  <c r="H34" i="406"/>
  <c r="G34" i="406"/>
  <c r="O16" i="406"/>
  <c r="N16" i="406"/>
  <c r="M16" i="406"/>
  <c r="I8" i="406" s="1"/>
  <c r="H16" i="406"/>
  <c r="G16" i="406"/>
  <c r="F16" i="406"/>
  <c r="E16" i="406"/>
  <c r="G8" i="406" s="1"/>
  <c r="F8" i="406"/>
  <c r="M7" i="406"/>
  <c r="K7" i="406"/>
  <c r="I7" i="406"/>
  <c r="G7" i="406"/>
  <c r="F7" i="406"/>
  <c r="E7" i="406"/>
  <c r="M6" i="406"/>
  <c r="K6" i="406"/>
  <c r="I6" i="406"/>
  <c r="G6" i="406"/>
  <c r="F6" i="406"/>
  <c r="E6" i="406"/>
  <c r="AE59" i="411" l="1"/>
  <c r="Q125" i="407"/>
  <c r="AB142" i="413"/>
  <c r="H1" i="413"/>
  <c r="K123" i="410"/>
  <c r="K106" i="410"/>
  <c r="O123" i="410"/>
  <c r="K72" i="407"/>
  <c r="N23" i="410"/>
  <c r="Q23" i="410" s="1"/>
  <c r="F3" i="412"/>
  <c r="F3" i="409"/>
  <c r="O38" i="411"/>
  <c r="K55" i="411"/>
  <c r="Q60" i="414"/>
  <c r="AB149" i="407"/>
  <c r="O140" i="410"/>
  <c r="AB151" i="413"/>
  <c r="M21" i="414"/>
  <c r="AF21" i="414" s="1"/>
  <c r="AG5" i="414" s="1"/>
  <c r="Q111" i="413"/>
  <c r="I8" i="412"/>
  <c r="M8" i="406"/>
  <c r="AA23" i="410"/>
  <c r="AF39" i="411"/>
  <c r="Q8" i="407"/>
  <c r="AA146" i="407"/>
  <c r="P108" i="407"/>
  <c r="K157" i="407"/>
  <c r="AF90" i="414"/>
  <c r="AB91" i="410"/>
  <c r="O21" i="414"/>
  <c r="AB75" i="407"/>
  <c r="O123" i="408"/>
  <c r="K38" i="411"/>
  <c r="K157" i="413"/>
  <c r="K38" i="414"/>
  <c r="I8" i="409"/>
  <c r="O21" i="410"/>
  <c r="N91" i="411"/>
  <c r="P91" i="411" s="1"/>
  <c r="O157" i="413"/>
  <c r="M38" i="410"/>
  <c r="AB38" i="410" s="1"/>
  <c r="AC22" i="410" s="1"/>
  <c r="O89" i="408"/>
  <c r="K140" i="407"/>
  <c r="AA149" i="407"/>
  <c r="AA149" i="410"/>
  <c r="AD2" i="411"/>
  <c r="R6" i="409" s="1"/>
  <c r="O106" i="411"/>
  <c r="AA151" i="413"/>
  <c r="P90" i="410"/>
  <c r="Q90" i="410"/>
  <c r="P61" i="408"/>
  <c r="M55" i="411"/>
  <c r="N55" i="411" s="1"/>
  <c r="K21" i="414"/>
  <c r="AA108" i="407"/>
  <c r="O21" i="407"/>
  <c r="N58" i="410"/>
  <c r="AF59" i="411"/>
  <c r="N23" i="413"/>
  <c r="Q23" i="413" s="1"/>
  <c r="N131" i="413"/>
  <c r="Q131" i="413" s="1"/>
  <c r="AB108" i="407"/>
  <c r="AB146" i="407"/>
  <c r="F1" i="408"/>
  <c r="F2" i="408" s="1"/>
  <c r="AE61" i="408"/>
  <c r="N7" i="407"/>
  <c r="AF61" i="408"/>
  <c r="K8" i="409"/>
  <c r="AA150" i="410"/>
  <c r="K106" i="411"/>
  <c r="AA23" i="413"/>
  <c r="Q151" i="413"/>
  <c r="AA58" i="410"/>
  <c r="N7" i="410"/>
  <c r="AB142" i="410"/>
  <c r="AA22" i="407"/>
  <c r="O157" i="407"/>
  <c r="AA126" i="410"/>
  <c r="AB90" i="413"/>
  <c r="AA147" i="413"/>
  <c r="AB147" i="413"/>
  <c r="AD2" i="408"/>
  <c r="R6" i="406" s="1"/>
  <c r="AB7" i="410"/>
  <c r="AB74" i="410"/>
  <c r="AB108" i="413"/>
  <c r="N75" i="413"/>
  <c r="Q75" i="413" s="1"/>
  <c r="AB59" i="410"/>
  <c r="AA90" i="410"/>
  <c r="AB133" i="413"/>
  <c r="N6" i="414"/>
  <c r="Q23" i="414"/>
  <c r="Q5" i="408"/>
  <c r="AB22" i="410"/>
  <c r="AB90" i="410"/>
  <c r="N132" i="410"/>
  <c r="Q132" i="410" s="1"/>
  <c r="AB143" i="410"/>
  <c r="K72" i="411"/>
  <c r="K21" i="413"/>
  <c r="AA7" i="407"/>
  <c r="AB126" i="407"/>
  <c r="AA5" i="413"/>
  <c r="AA9" i="413"/>
  <c r="N108" i="413"/>
  <c r="P108" i="413" s="1"/>
  <c r="K106" i="407"/>
  <c r="AA59" i="410"/>
  <c r="N132" i="407"/>
  <c r="P132" i="407" s="1"/>
  <c r="O123" i="407"/>
  <c r="Q149" i="407"/>
  <c r="N60" i="408"/>
  <c r="Q60" i="408" s="1"/>
  <c r="O72" i="411"/>
  <c r="K55" i="413"/>
  <c r="AF6" i="414"/>
  <c r="AE23" i="414"/>
  <c r="AF56" i="414"/>
  <c r="AE60" i="414"/>
  <c r="O123" i="414"/>
  <c r="O55" i="408"/>
  <c r="M8" i="409"/>
  <c r="AA8" i="410"/>
  <c r="N107" i="410"/>
  <c r="P107" i="410" s="1"/>
  <c r="K140" i="410"/>
  <c r="AE41" i="411"/>
  <c r="AF23" i="414"/>
  <c r="AF60" i="414"/>
  <c r="K72" i="408"/>
  <c r="N126" i="410"/>
  <c r="Q126" i="410" s="1"/>
  <c r="N59" i="414"/>
  <c r="Q59" i="414" s="1"/>
  <c r="AF60" i="411"/>
  <c r="AF59" i="414"/>
  <c r="AE60" i="408"/>
  <c r="AB8" i="410"/>
  <c r="O157" i="410"/>
  <c r="AF41" i="411"/>
  <c r="N7" i="413"/>
  <c r="P7" i="413" s="1"/>
  <c r="M55" i="413"/>
  <c r="AB55" i="413" s="1"/>
  <c r="AC39" i="413" s="1"/>
  <c r="O72" i="408"/>
  <c r="K38" i="413"/>
  <c r="AB22" i="407"/>
  <c r="F3" i="406"/>
  <c r="N73" i="407"/>
  <c r="Q73" i="407" s="1"/>
  <c r="AB143" i="413"/>
  <c r="Q23" i="408"/>
  <c r="M123" i="408"/>
  <c r="AF123" i="408" s="1"/>
  <c r="AG107" i="408" s="1"/>
  <c r="O72" i="410"/>
  <c r="AA107" i="410"/>
  <c r="M38" i="413"/>
  <c r="K55" i="407"/>
  <c r="N74" i="410"/>
  <c r="Q74" i="410" s="1"/>
  <c r="Q132" i="407"/>
  <c r="AA143" i="413"/>
  <c r="AF91" i="414"/>
  <c r="AA143" i="410"/>
  <c r="AA91" i="410"/>
  <c r="Z2" i="411"/>
  <c r="P6" i="409" s="1"/>
  <c r="AB7" i="413"/>
  <c r="AC2" i="411"/>
  <c r="Q6" i="409" s="1"/>
  <c r="P129" i="410"/>
  <c r="Q129" i="410"/>
  <c r="P130" i="407"/>
  <c r="Q130" i="407"/>
  <c r="P40" i="411"/>
  <c r="Q40" i="411"/>
  <c r="AB124" i="407"/>
  <c r="AA124" i="407"/>
  <c r="N124" i="407"/>
  <c r="M140" i="407"/>
  <c r="AB140" i="407" s="1"/>
  <c r="AC124" i="407" s="1"/>
  <c r="E8" i="409"/>
  <c r="AA5" i="410"/>
  <c r="N5" i="410"/>
  <c r="AB130" i="410"/>
  <c r="AA130" i="410"/>
  <c r="N130" i="410"/>
  <c r="Q130" i="410" s="1"/>
  <c r="N41" i="408"/>
  <c r="AF41" i="408"/>
  <c r="AE41" i="408"/>
  <c r="K72" i="410"/>
  <c r="N59" i="413"/>
  <c r="Q59" i="413" s="1"/>
  <c r="AB59" i="413"/>
  <c r="AA59" i="413"/>
  <c r="N107" i="414"/>
  <c r="Q107" i="414" s="1"/>
  <c r="AF107" i="414"/>
  <c r="AE107" i="414"/>
  <c r="AB76" i="407"/>
  <c r="AA76" i="407"/>
  <c r="N76" i="407"/>
  <c r="Q76" i="407" s="1"/>
  <c r="N146" i="410"/>
  <c r="Q146" i="410" s="1"/>
  <c r="AB146" i="410"/>
  <c r="AA146" i="410"/>
  <c r="N5" i="411"/>
  <c r="AF5" i="411"/>
  <c r="AE5" i="411"/>
  <c r="AF108" i="411"/>
  <c r="N108" i="411"/>
  <c r="Q108" i="411" s="1"/>
  <c r="N128" i="413"/>
  <c r="Q128" i="413" s="1"/>
  <c r="AB128" i="413"/>
  <c r="AA128" i="413"/>
  <c r="AA8" i="407"/>
  <c r="AB8" i="407"/>
  <c r="O72" i="407"/>
  <c r="AB129" i="407"/>
  <c r="AA129" i="407"/>
  <c r="AA145" i="407"/>
  <c r="N145" i="407"/>
  <c r="AC2" i="408"/>
  <c r="Q6" i="406" s="1"/>
  <c r="AF108" i="414"/>
  <c r="N108" i="414"/>
  <c r="AB128" i="407"/>
  <c r="N128" i="407"/>
  <c r="N74" i="408"/>
  <c r="AF74" i="408"/>
  <c r="AE74" i="408"/>
  <c r="N109" i="407"/>
  <c r="AB109" i="407"/>
  <c r="N22" i="408"/>
  <c r="AF22" i="408"/>
  <c r="AE22" i="408"/>
  <c r="AF6" i="408"/>
  <c r="AE6" i="408"/>
  <c r="N128" i="410"/>
  <c r="Q128" i="410" s="1"/>
  <c r="AA125" i="413"/>
  <c r="AB125" i="413"/>
  <c r="O140" i="413"/>
  <c r="N77" i="410"/>
  <c r="Q77" i="410" s="1"/>
  <c r="F1" i="407"/>
  <c r="F2" i="407" s="1"/>
  <c r="M21" i="408"/>
  <c r="AF21" i="408" s="1"/>
  <c r="AG5" i="408" s="1"/>
  <c r="AE5" i="408"/>
  <c r="AF6" i="411"/>
  <c r="AE6" i="411"/>
  <c r="AA129" i="413"/>
  <c r="AB129" i="413"/>
  <c r="AB110" i="413"/>
  <c r="N110" i="413"/>
  <c r="Q110" i="413" s="1"/>
  <c r="AB58" i="407"/>
  <c r="AA58" i="407"/>
  <c r="N58" i="407"/>
  <c r="AA142" i="407"/>
  <c r="AA92" i="410"/>
  <c r="M55" i="414"/>
  <c r="AE55" i="414" s="1"/>
  <c r="N73" i="410"/>
  <c r="AB108" i="410"/>
  <c r="AA108" i="410"/>
  <c r="K72" i="413"/>
  <c r="E8" i="406"/>
  <c r="M89" i="410"/>
  <c r="AB89" i="410" s="1"/>
  <c r="AC73" i="410" s="1"/>
  <c r="P125" i="410"/>
  <c r="Q125" i="410"/>
  <c r="AB131" i="407"/>
  <c r="N131" i="407"/>
  <c r="AA125" i="410"/>
  <c r="E8" i="412"/>
  <c r="N107" i="413"/>
  <c r="P107" i="413" s="1"/>
  <c r="AB107" i="413"/>
  <c r="AA107" i="413"/>
  <c r="N59" i="407"/>
  <c r="AB59" i="407"/>
  <c r="AA59" i="407"/>
  <c r="N7" i="408"/>
  <c r="P7" i="408" s="1"/>
  <c r="AF7" i="408"/>
  <c r="N109" i="410"/>
  <c r="P109" i="410" s="1"/>
  <c r="AB109" i="410"/>
  <c r="AA109" i="410"/>
  <c r="AB125" i="410"/>
  <c r="K89" i="411"/>
  <c r="K89" i="414"/>
  <c r="N107" i="407"/>
  <c r="AE56" i="408"/>
  <c r="N25" i="411"/>
  <c r="AF25" i="411"/>
  <c r="O89" i="414"/>
  <c r="AF56" i="408"/>
  <c r="AA129" i="410"/>
  <c r="M21" i="411"/>
  <c r="N21" i="411" s="1"/>
  <c r="O38" i="413"/>
  <c r="N57" i="408"/>
  <c r="AF57" i="408"/>
  <c r="AE57" i="408"/>
  <c r="AB60" i="413"/>
  <c r="N60" i="413"/>
  <c r="Q60" i="413" s="1"/>
  <c r="N147" i="410"/>
  <c r="P147" i="410" s="1"/>
  <c r="AB147" i="410"/>
  <c r="AB125" i="407"/>
  <c r="Y2" i="408"/>
  <c r="O6" i="406" s="1"/>
  <c r="N5" i="407"/>
  <c r="AA23" i="407"/>
  <c r="AB130" i="407"/>
  <c r="AA130" i="407"/>
  <c r="AF107" i="408"/>
  <c r="AA147" i="410"/>
  <c r="AA109" i="407"/>
  <c r="F1" i="411"/>
  <c r="F2" i="411" s="1"/>
  <c r="N6" i="408"/>
  <c r="N108" i="410"/>
  <c r="AF55" i="411"/>
  <c r="AG39" i="411" s="1"/>
  <c r="AB56" i="413"/>
  <c r="O72" i="413"/>
  <c r="N125" i="413"/>
  <c r="Q125" i="413" s="1"/>
  <c r="AB74" i="407"/>
  <c r="N74" i="407"/>
  <c r="Q74" i="407" s="1"/>
  <c r="AB150" i="407"/>
  <c r="K106" i="414"/>
  <c r="AB142" i="407"/>
  <c r="AF74" i="414"/>
  <c r="M123" i="414"/>
  <c r="AF123" i="414" s="1"/>
  <c r="AG107" i="414" s="1"/>
  <c r="P60" i="408"/>
  <c r="O21" i="411"/>
  <c r="AA56" i="410"/>
  <c r="N56" i="410"/>
  <c r="Q56" i="410" s="1"/>
  <c r="AB91" i="407"/>
  <c r="AA91" i="407"/>
  <c r="N24" i="408"/>
  <c r="Q24" i="408" s="1"/>
  <c r="AB75" i="410"/>
  <c r="AA75" i="410"/>
  <c r="N75" i="410"/>
  <c r="AB129" i="410"/>
  <c r="M157" i="410"/>
  <c r="AA157" i="410" s="1"/>
  <c r="AA141" i="410"/>
  <c r="N141" i="410"/>
  <c r="AB145" i="410"/>
  <c r="AA145" i="410"/>
  <c r="Y2" i="411"/>
  <c r="O6" i="409" s="1"/>
  <c r="AE25" i="411"/>
  <c r="K8" i="412"/>
  <c r="AA74" i="413"/>
  <c r="AB74" i="413"/>
  <c r="AB112" i="413"/>
  <c r="AA112" i="413"/>
  <c r="P151" i="413"/>
  <c r="AE41" i="414"/>
  <c r="AF58" i="414"/>
  <c r="N58" i="414"/>
  <c r="M89" i="408"/>
  <c r="N89" i="408" s="1"/>
  <c r="N141" i="407"/>
  <c r="Q141" i="407" s="1"/>
  <c r="AB141" i="407"/>
  <c r="AA141" i="407"/>
  <c r="AA125" i="407"/>
  <c r="N6" i="411"/>
  <c r="N129" i="413"/>
  <c r="AE39" i="414"/>
  <c r="AF39" i="414"/>
  <c r="N56" i="413"/>
  <c r="K140" i="413"/>
  <c r="AB23" i="407"/>
  <c r="Q74" i="414"/>
  <c r="AA150" i="407"/>
  <c r="H1" i="407"/>
  <c r="AF23" i="408"/>
  <c r="AE23" i="408"/>
  <c r="N152" i="410"/>
  <c r="Q152" i="410" s="1"/>
  <c r="AE74" i="414"/>
  <c r="K55" i="410"/>
  <c r="AB92" i="410"/>
  <c r="AB111" i="413"/>
  <c r="AA111" i="413"/>
  <c r="N110" i="407"/>
  <c r="Q110" i="407" s="1"/>
  <c r="AE40" i="411"/>
  <c r="AF40" i="411"/>
  <c r="M123" i="407"/>
  <c r="N123" i="407" s="1"/>
  <c r="AB107" i="407"/>
  <c r="AF73" i="408"/>
  <c r="AE73" i="408"/>
  <c r="K21" i="411"/>
  <c r="N73" i="408"/>
  <c r="O89" i="411"/>
  <c r="N75" i="407"/>
  <c r="P75" i="407" s="1"/>
  <c r="AE7" i="408"/>
  <c r="AE40" i="408"/>
  <c r="N40" i="408"/>
  <c r="Q40" i="408" s="1"/>
  <c r="AA60" i="407"/>
  <c r="AB60" i="407"/>
  <c r="P91" i="407"/>
  <c r="Q91" i="407"/>
  <c r="AF40" i="408"/>
  <c r="P112" i="413"/>
  <c r="Q112" i="413"/>
  <c r="O38" i="414"/>
  <c r="AF41" i="414"/>
  <c r="M72" i="411"/>
  <c r="N72" i="411" s="1"/>
  <c r="Q72" i="411" s="1"/>
  <c r="R56" i="411" s="1"/>
  <c r="M123" i="411"/>
  <c r="N123" i="411" s="1"/>
  <c r="Y2" i="414"/>
  <c r="O6" i="412" s="1"/>
  <c r="Z2" i="408"/>
  <c r="P6" i="406" s="1"/>
  <c r="K89" i="410"/>
  <c r="N107" i="411"/>
  <c r="N9" i="413"/>
  <c r="M106" i="413"/>
  <c r="N106" i="413" s="1"/>
  <c r="N133" i="413"/>
  <c r="Q133" i="413" s="1"/>
  <c r="K38" i="407"/>
  <c r="K38" i="408"/>
  <c r="K38" i="410"/>
  <c r="N109" i="413"/>
  <c r="Q109" i="413" s="1"/>
  <c r="K55" i="414"/>
  <c r="K72" i="414"/>
  <c r="N109" i="414"/>
  <c r="Q109" i="414" s="1"/>
  <c r="O38" i="407"/>
  <c r="N126" i="407"/>
  <c r="N144" i="410"/>
  <c r="Q144" i="410" s="1"/>
  <c r="AE56" i="411"/>
  <c r="N60" i="411"/>
  <c r="K106" i="413"/>
  <c r="O55" i="414"/>
  <c r="O72" i="414"/>
  <c r="M38" i="414"/>
  <c r="AF38" i="414" s="1"/>
  <c r="AG22" i="414" s="1"/>
  <c r="O106" i="414"/>
  <c r="AE90" i="408"/>
  <c r="AA151" i="410"/>
  <c r="Q41" i="411"/>
  <c r="AF56" i="411"/>
  <c r="O106" i="413"/>
  <c r="AA109" i="413"/>
  <c r="Q6" i="414"/>
  <c r="F1" i="414"/>
  <c r="F2" i="414" s="1"/>
  <c r="Z2" i="414"/>
  <c r="P6" i="412" s="1"/>
  <c r="AC2" i="414"/>
  <c r="Q6" i="412" s="1"/>
  <c r="AF109" i="414"/>
  <c r="O140" i="407"/>
  <c r="AF90" i="408"/>
  <c r="N108" i="408"/>
  <c r="K21" i="410"/>
  <c r="N93" i="410"/>
  <c r="N124" i="410"/>
  <c r="AB151" i="410"/>
  <c r="M8" i="412"/>
  <c r="O21" i="413"/>
  <c r="N39" i="413"/>
  <c r="Q39" i="413" s="1"/>
  <c r="K89" i="413"/>
  <c r="K123" i="413"/>
  <c r="AD2" i="414"/>
  <c r="R6" i="412" s="1"/>
  <c r="K8" i="406"/>
  <c r="K21" i="407"/>
  <c r="AA73" i="407"/>
  <c r="N148" i="410"/>
  <c r="O89" i="413"/>
  <c r="O123" i="413"/>
  <c r="M157" i="413"/>
  <c r="AA157" i="413" s="1"/>
  <c r="K123" i="414"/>
  <c r="F1" i="413"/>
  <c r="O55" i="413"/>
  <c r="M140" i="413"/>
  <c r="AB140" i="413" s="1"/>
  <c r="AC124" i="413" s="1"/>
  <c r="O55" i="407"/>
  <c r="K89" i="407"/>
  <c r="O106" i="410"/>
  <c r="K123" i="411"/>
  <c r="N90" i="413"/>
  <c r="Q90" i="413" s="1"/>
  <c r="N90" i="414"/>
  <c r="Q90" i="414" s="1"/>
  <c r="O89" i="407"/>
  <c r="N127" i="407"/>
  <c r="Q127" i="407" s="1"/>
  <c r="M55" i="408"/>
  <c r="N55" i="408" s="1"/>
  <c r="K106" i="408"/>
  <c r="H1" i="410"/>
  <c r="P132" i="410"/>
  <c r="N149" i="410"/>
  <c r="O123" i="411"/>
  <c r="M21" i="413"/>
  <c r="AA21" i="413" s="1"/>
  <c r="N8" i="413"/>
  <c r="AA132" i="413"/>
  <c r="AB150" i="413"/>
  <c r="AB154" i="413"/>
  <c r="M89" i="407"/>
  <c r="K89" i="408"/>
  <c r="O106" i="408"/>
  <c r="K123" i="408"/>
  <c r="F1" i="410"/>
  <c r="F2" i="410" s="1"/>
  <c r="AA22" i="410"/>
  <c r="AA142" i="410"/>
  <c r="K157" i="410"/>
  <c r="O55" i="411"/>
  <c r="N58" i="411"/>
  <c r="Q58" i="411" s="1"/>
  <c r="N5" i="413"/>
  <c r="AB132" i="413"/>
  <c r="AB146" i="413"/>
  <c r="AE56" i="414"/>
  <c r="AE90" i="414"/>
  <c r="P145" i="413"/>
  <c r="Q145" i="413"/>
  <c r="Q132" i="413"/>
  <c r="P132" i="413"/>
  <c r="P128" i="413"/>
  <c r="P130" i="413"/>
  <c r="Q130" i="413"/>
  <c r="AB106" i="413"/>
  <c r="AC90" i="413" s="1"/>
  <c r="Q143" i="413"/>
  <c r="P143" i="413"/>
  <c r="P153" i="413"/>
  <c r="Q153" i="413"/>
  <c r="P22" i="414"/>
  <c r="Q22" i="414"/>
  <c r="Q41" i="414"/>
  <c r="P41" i="414"/>
  <c r="N106" i="414"/>
  <c r="AF106" i="414"/>
  <c r="AG90" i="414" s="1"/>
  <c r="AE106" i="414"/>
  <c r="P7" i="414"/>
  <c r="Q7" i="414"/>
  <c r="P56" i="414"/>
  <c r="Q56" i="414"/>
  <c r="P126" i="413"/>
  <c r="Q126" i="413"/>
  <c r="N21" i="414"/>
  <c r="P92" i="413"/>
  <c r="Q92" i="413"/>
  <c r="P149" i="413"/>
  <c r="Q149" i="413"/>
  <c r="P76" i="413"/>
  <c r="Q76" i="413"/>
  <c r="P73" i="414"/>
  <c r="Q73" i="414"/>
  <c r="Q147" i="413"/>
  <c r="P147" i="413"/>
  <c r="P61" i="414"/>
  <c r="Q61" i="414"/>
  <c r="N38" i="413"/>
  <c r="AB38" i="413"/>
  <c r="AC22" i="413" s="1"/>
  <c r="AA38" i="413"/>
  <c r="P57" i="414"/>
  <c r="Q57" i="414"/>
  <c r="G8" i="412"/>
  <c r="N22" i="413"/>
  <c r="AA39" i="413"/>
  <c r="AA76" i="413"/>
  <c r="N91" i="413"/>
  <c r="P110" i="413"/>
  <c r="N124" i="413"/>
  <c r="AA126" i="413"/>
  <c r="AA130" i="413"/>
  <c r="AA141" i="413"/>
  <c r="N144" i="413"/>
  <c r="N148" i="413"/>
  <c r="N152" i="413"/>
  <c r="N5" i="414"/>
  <c r="AE7" i="414"/>
  <c r="N40" i="414"/>
  <c r="AE57" i="414"/>
  <c r="AE61" i="414"/>
  <c r="N58" i="413"/>
  <c r="AB76" i="413"/>
  <c r="AA92" i="413"/>
  <c r="AB126" i="413"/>
  <c r="AB130" i="413"/>
  <c r="AB141" i="413"/>
  <c r="AA145" i="413"/>
  <c r="AA149" i="413"/>
  <c r="AA153" i="413"/>
  <c r="H1" i="414"/>
  <c r="P6" i="414"/>
  <c r="AF7" i="414"/>
  <c r="AE22" i="414"/>
  <c r="N25" i="414"/>
  <c r="N39" i="414"/>
  <c r="AF57" i="414"/>
  <c r="P60" i="414"/>
  <c r="AF61" i="414"/>
  <c r="AE73" i="414"/>
  <c r="AA8" i="413"/>
  <c r="N74" i="413"/>
  <c r="AB92" i="413"/>
  <c r="AA110" i="413"/>
  <c r="M123" i="413"/>
  <c r="AB145" i="413"/>
  <c r="AB149" i="413"/>
  <c r="AB153" i="413"/>
  <c r="AF22" i="414"/>
  <c r="AF73" i="414"/>
  <c r="N73" i="413"/>
  <c r="AA75" i="413"/>
  <c r="M89" i="413"/>
  <c r="N6" i="413"/>
  <c r="N10" i="413"/>
  <c r="N57" i="413"/>
  <c r="AA91" i="413"/>
  <c r="AA144" i="413"/>
  <c r="AA148" i="413"/>
  <c r="AA152" i="413"/>
  <c r="N24" i="414"/>
  <c r="AE40" i="414"/>
  <c r="AA22" i="413"/>
  <c r="AA58" i="413"/>
  <c r="M72" i="413"/>
  <c r="N77" i="413"/>
  <c r="AB91" i="413"/>
  <c r="AA124" i="413"/>
  <c r="N127" i="413"/>
  <c r="AE5" i="414"/>
  <c r="AE25" i="414"/>
  <c r="AF40" i="414"/>
  <c r="M89" i="414"/>
  <c r="AB22" i="413"/>
  <c r="AB124" i="413"/>
  <c r="N142" i="413"/>
  <c r="N146" i="413"/>
  <c r="N150" i="413"/>
  <c r="N154" i="413"/>
  <c r="AF5" i="414"/>
  <c r="M72" i="414"/>
  <c r="N91" i="414"/>
  <c r="AA6" i="413"/>
  <c r="AA10" i="413"/>
  <c r="AA57" i="413"/>
  <c r="AA73" i="413"/>
  <c r="AE24" i="414"/>
  <c r="AA77" i="413"/>
  <c r="P111" i="413"/>
  <c r="AA127" i="413"/>
  <c r="AA131" i="413"/>
  <c r="P141" i="413"/>
  <c r="P23" i="414"/>
  <c r="AE58" i="414"/>
  <c r="P74" i="414"/>
  <c r="P90" i="414"/>
  <c r="AE123" i="414"/>
  <c r="Q143" i="410"/>
  <c r="P143" i="410"/>
  <c r="Q56" i="411"/>
  <c r="P56" i="411"/>
  <c r="Q109" i="411"/>
  <c r="P109" i="411"/>
  <c r="Q9" i="410"/>
  <c r="P9" i="410"/>
  <c r="Q60" i="410"/>
  <c r="P60" i="410"/>
  <c r="Q92" i="410"/>
  <c r="P92" i="410"/>
  <c r="Q110" i="410"/>
  <c r="P110" i="410"/>
  <c r="AE123" i="411"/>
  <c r="Q150" i="410"/>
  <c r="P150" i="410"/>
  <c r="Q59" i="411"/>
  <c r="P59" i="411"/>
  <c r="P55" i="411"/>
  <c r="Q55" i="411"/>
  <c r="R39" i="411" s="1"/>
  <c r="Q39" i="410"/>
  <c r="P39" i="410"/>
  <c r="Q142" i="410"/>
  <c r="P142" i="410"/>
  <c r="P61" i="411"/>
  <c r="Q61" i="411"/>
  <c r="P73" i="411"/>
  <c r="Q73" i="411"/>
  <c r="P7" i="411"/>
  <c r="Q7" i="411"/>
  <c r="P22" i="411"/>
  <c r="Q22" i="411"/>
  <c r="P57" i="411"/>
  <c r="Q57" i="411"/>
  <c r="Q8" i="410"/>
  <c r="P8" i="410"/>
  <c r="Q59" i="410"/>
  <c r="P59" i="410"/>
  <c r="Q91" i="410"/>
  <c r="P91" i="410"/>
  <c r="P127" i="410"/>
  <c r="Q127" i="410"/>
  <c r="P131" i="410"/>
  <c r="Q131" i="410"/>
  <c r="Q39" i="411"/>
  <c r="P39" i="411"/>
  <c r="P76" i="410"/>
  <c r="Q76" i="410"/>
  <c r="AB157" i="410"/>
  <c r="AC141" i="410" s="1"/>
  <c r="Q151" i="410"/>
  <c r="P151" i="410"/>
  <c r="Q74" i="411"/>
  <c r="P74" i="411"/>
  <c r="Q147" i="410"/>
  <c r="Q23" i="411"/>
  <c r="P23" i="411"/>
  <c r="Q90" i="411"/>
  <c r="P90" i="411"/>
  <c r="AB5" i="410"/>
  <c r="AA9" i="410"/>
  <c r="AB56" i="410"/>
  <c r="AA60" i="410"/>
  <c r="AB93" i="410"/>
  <c r="AA110" i="410"/>
  <c r="AB144" i="410"/>
  <c r="AB148" i="410"/>
  <c r="AB152" i="410"/>
  <c r="AE23" i="411"/>
  <c r="M38" i="411"/>
  <c r="P41" i="411"/>
  <c r="AE74" i="411"/>
  <c r="AF91" i="411"/>
  <c r="AE107" i="411"/>
  <c r="G8" i="409"/>
  <c r="AB9" i="410"/>
  <c r="N22" i="410"/>
  <c r="AA39" i="410"/>
  <c r="AB60" i="410"/>
  <c r="AA76" i="410"/>
  <c r="AB110" i="410"/>
  <c r="AA127" i="410"/>
  <c r="AA131" i="410"/>
  <c r="AE7" i="411"/>
  <c r="AF23" i="411"/>
  <c r="AE57" i="411"/>
  <c r="AE61" i="411"/>
  <c r="AF74" i="411"/>
  <c r="AE90" i="411"/>
  <c r="AF107" i="411"/>
  <c r="M55" i="410"/>
  <c r="P23" i="410"/>
  <c r="AB39" i="410"/>
  <c r="AB76" i="410"/>
  <c r="AB127" i="410"/>
  <c r="AB131" i="410"/>
  <c r="H1" i="411"/>
  <c r="AF7" i="411"/>
  <c r="AE22" i="411"/>
  <c r="AF57" i="411"/>
  <c r="AF61" i="411"/>
  <c r="AE73" i="411"/>
  <c r="AF90" i="411"/>
  <c r="M21" i="410"/>
  <c r="AF22" i="411"/>
  <c r="AF73" i="411"/>
  <c r="M140" i="410"/>
  <c r="N6" i="410"/>
  <c r="N10" i="410"/>
  <c r="N57" i="410"/>
  <c r="M106" i="410"/>
  <c r="N24" i="411"/>
  <c r="AE55" i="411"/>
  <c r="M106" i="411"/>
  <c r="M72" i="410"/>
  <c r="M123" i="410"/>
  <c r="P145" i="410"/>
  <c r="M89" i="411"/>
  <c r="P56" i="410"/>
  <c r="AA6" i="410"/>
  <c r="AA10" i="410"/>
  <c r="AA57" i="410"/>
  <c r="AA73" i="410"/>
  <c r="AA124" i="410"/>
  <c r="AE24" i="411"/>
  <c r="O55" i="410"/>
  <c r="AA77" i="410"/>
  <c r="AA128" i="410"/>
  <c r="AA132" i="410"/>
  <c r="AE58" i="411"/>
  <c r="AE108" i="411"/>
  <c r="Q90" i="407"/>
  <c r="P90" i="407"/>
  <c r="Q150" i="407"/>
  <c r="P150" i="407"/>
  <c r="Q41" i="408"/>
  <c r="P41" i="408"/>
  <c r="P23" i="407"/>
  <c r="Q23" i="407"/>
  <c r="AE55" i="408"/>
  <c r="Q56" i="408"/>
  <c r="P56" i="408"/>
  <c r="Q107" i="408"/>
  <c r="P107" i="408"/>
  <c r="Q146" i="407"/>
  <c r="P146" i="407"/>
  <c r="Q59" i="407"/>
  <c r="P59" i="407"/>
  <c r="P57" i="408"/>
  <c r="Q57" i="408"/>
  <c r="Q22" i="407"/>
  <c r="P22" i="407"/>
  <c r="Q142" i="407"/>
  <c r="P142" i="407"/>
  <c r="Q7" i="408"/>
  <c r="Q90" i="408"/>
  <c r="P90" i="408"/>
  <c r="M21" i="407"/>
  <c r="AB92" i="407"/>
  <c r="AB143" i="407"/>
  <c r="AB147" i="407"/>
  <c r="AB151" i="407"/>
  <c r="M38" i="408"/>
  <c r="AF91" i="408"/>
  <c r="AE107" i="408"/>
  <c r="N6" i="407"/>
  <c r="N10" i="407"/>
  <c r="N57" i="407"/>
  <c r="P74" i="407"/>
  <c r="M106" i="407"/>
  <c r="P125" i="407"/>
  <c r="P129" i="407"/>
  <c r="N140" i="407"/>
  <c r="H1" i="408"/>
  <c r="N25" i="408"/>
  <c r="N39" i="408"/>
  <c r="N56" i="407"/>
  <c r="M72" i="407"/>
  <c r="N77" i="407"/>
  <c r="P149" i="407"/>
  <c r="P5" i="408"/>
  <c r="N59" i="408"/>
  <c r="N109" i="408"/>
  <c r="AA74" i="407"/>
  <c r="AA90" i="407"/>
  <c r="N93" i="407"/>
  <c r="O106" i="407"/>
  <c r="N144" i="407"/>
  <c r="N148" i="407"/>
  <c r="N9" i="407"/>
  <c r="N39" i="407"/>
  <c r="M55" i="407"/>
  <c r="N60" i="407"/>
  <c r="AB90" i="407"/>
  <c r="M157" i="407"/>
  <c r="M106" i="408"/>
  <c r="AA6" i="407"/>
  <c r="AA10" i="407"/>
  <c r="AA57" i="407"/>
  <c r="AE25" i="408"/>
  <c r="M38" i="407"/>
  <c r="AA77" i="407"/>
  <c r="N92" i="407"/>
  <c r="AA128" i="407"/>
  <c r="AA132" i="407"/>
  <c r="N143" i="407"/>
  <c r="N147" i="407"/>
  <c r="N151" i="407"/>
  <c r="AF5" i="408"/>
  <c r="AE39" i="408"/>
  <c r="AE59" i="408"/>
  <c r="M72" i="408"/>
  <c r="N91" i="408"/>
  <c r="AE109" i="408"/>
  <c r="AA5" i="407"/>
  <c r="AA56" i="407"/>
  <c r="P76" i="407"/>
  <c r="AA93" i="407"/>
  <c r="AA144" i="407"/>
  <c r="AA148" i="407"/>
  <c r="AF39" i="408"/>
  <c r="P58" i="408"/>
  <c r="AA9" i="407"/>
  <c r="AA110" i="407"/>
  <c r="AE24" i="408"/>
  <c r="P8" i="407"/>
  <c r="AA39" i="407"/>
  <c r="AA127" i="407"/>
  <c r="AA131" i="407"/>
  <c r="P23" i="408"/>
  <c r="AE58" i="408"/>
  <c r="AE108" i="408"/>
  <c r="AD123" i="405"/>
  <c r="AC123" i="405"/>
  <c r="Z123" i="405"/>
  <c r="Y123" i="405"/>
  <c r="L123" i="405"/>
  <c r="J123" i="405"/>
  <c r="I123" i="405"/>
  <c r="O109" i="405"/>
  <c r="M109" i="405"/>
  <c r="AF109" i="405" s="1"/>
  <c r="K109" i="405"/>
  <c r="G109" i="405"/>
  <c r="O108" i="405"/>
  <c r="M108" i="405"/>
  <c r="N108" i="405" s="1"/>
  <c r="K108" i="405"/>
  <c r="G108" i="405"/>
  <c r="O107" i="405"/>
  <c r="M107" i="405"/>
  <c r="AF107" i="405" s="1"/>
  <c r="K107" i="405"/>
  <c r="G107" i="405"/>
  <c r="AD106" i="405"/>
  <c r="AC106" i="405"/>
  <c r="Z106" i="405"/>
  <c r="Y106" i="405"/>
  <c r="L106" i="405"/>
  <c r="J106" i="405"/>
  <c r="I106" i="405"/>
  <c r="O91" i="405"/>
  <c r="M91" i="405"/>
  <c r="K91" i="405"/>
  <c r="G91" i="405"/>
  <c r="O90" i="405"/>
  <c r="M90" i="405"/>
  <c r="AE90" i="405" s="1"/>
  <c r="K90" i="405"/>
  <c r="G90" i="405"/>
  <c r="AD89" i="405"/>
  <c r="AC89" i="405"/>
  <c r="Z89" i="405"/>
  <c r="Y89" i="405"/>
  <c r="L89" i="405"/>
  <c r="J89" i="405"/>
  <c r="K89" i="405" s="1"/>
  <c r="I89" i="405"/>
  <c r="O74" i="405"/>
  <c r="M74" i="405"/>
  <c r="AF74" i="405" s="1"/>
  <c r="K74" i="405"/>
  <c r="G74" i="405"/>
  <c r="O73" i="405"/>
  <c r="M73" i="405"/>
  <c r="N73" i="405" s="1"/>
  <c r="K73" i="405"/>
  <c r="G73" i="405"/>
  <c r="AD72" i="405"/>
  <c r="AC72" i="405"/>
  <c r="Z72" i="405"/>
  <c r="Y72" i="405"/>
  <c r="L72" i="405"/>
  <c r="J72" i="405"/>
  <c r="I72" i="405"/>
  <c r="O61" i="405"/>
  <c r="M61" i="405"/>
  <c r="N61" i="405" s="1"/>
  <c r="K61" i="405"/>
  <c r="G61" i="405"/>
  <c r="O60" i="405"/>
  <c r="M60" i="405"/>
  <c r="AE60" i="405" s="1"/>
  <c r="K60" i="405"/>
  <c r="G60" i="405"/>
  <c r="O59" i="405"/>
  <c r="M59" i="405"/>
  <c r="AF59" i="405" s="1"/>
  <c r="K59" i="405"/>
  <c r="G59" i="405"/>
  <c r="O58" i="405"/>
  <c r="M58" i="405"/>
  <c r="AF58" i="405" s="1"/>
  <c r="K58" i="405"/>
  <c r="G58" i="405"/>
  <c r="O57" i="405"/>
  <c r="M57" i="405"/>
  <c r="N57" i="405" s="1"/>
  <c r="K57" i="405"/>
  <c r="G57" i="405"/>
  <c r="O56" i="405"/>
  <c r="M56" i="405"/>
  <c r="N56" i="405" s="1"/>
  <c r="K56" i="405"/>
  <c r="G56" i="405"/>
  <c r="AD55" i="405"/>
  <c r="AC55" i="405"/>
  <c r="Z55" i="405"/>
  <c r="Y55" i="405"/>
  <c r="L55" i="405"/>
  <c r="J55" i="405"/>
  <c r="I55" i="405"/>
  <c r="O41" i="405"/>
  <c r="M41" i="405"/>
  <c r="N41" i="405" s="1"/>
  <c r="K41" i="405"/>
  <c r="G41" i="405"/>
  <c r="O40" i="405"/>
  <c r="M40" i="405"/>
  <c r="K40" i="405"/>
  <c r="G40" i="405"/>
  <c r="O39" i="405"/>
  <c r="M39" i="405"/>
  <c r="AF39" i="405" s="1"/>
  <c r="K39" i="405"/>
  <c r="G39" i="405"/>
  <c r="AD38" i="405"/>
  <c r="AC38" i="405"/>
  <c r="Z38" i="405"/>
  <c r="Y38" i="405"/>
  <c r="L38" i="405"/>
  <c r="O38" i="405" s="1"/>
  <c r="J38" i="405"/>
  <c r="I38" i="405"/>
  <c r="O25" i="405"/>
  <c r="M25" i="405"/>
  <c r="AF25" i="405" s="1"/>
  <c r="K25" i="405"/>
  <c r="G25" i="405"/>
  <c r="O24" i="405"/>
  <c r="M24" i="405"/>
  <c r="AF24" i="405" s="1"/>
  <c r="K24" i="405"/>
  <c r="G24" i="405"/>
  <c r="O23" i="405"/>
  <c r="M23" i="405"/>
  <c r="AE23" i="405" s="1"/>
  <c r="K23" i="405"/>
  <c r="G23" i="405"/>
  <c r="O22" i="405"/>
  <c r="M22" i="405"/>
  <c r="N22" i="405" s="1"/>
  <c r="K22" i="405"/>
  <c r="G22" i="405"/>
  <c r="AD21" i="405"/>
  <c r="AC21" i="405"/>
  <c r="Z21" i="405"/>
  <c r="Y21" i="405"/>
  <c r="L21" i="405"/>
  <c r="J21" i="405"/>
  <c r="I21" i="405"/>
  <c r="O7" i="405"/>
  <c r="M7" i="405"/>
  <c r="N7" i="405" s="1"/>
  <c r="K7" i="405"/>
  <c r="G7" i="405"/>
  <c r="O6" i="405"/>
  <c r="M6" i="405"/>
  <c r="AE6" i="405" s="1"/>
  <c r="K6" i="405"/>
  <c r="G6" i="405"/>
  <c r="O5" i="405"/>
  <c r="M5" i="405"/>
  <c r="M21" i="405" s="1"/>
  <c r="K5" i="405"/>
  <c r="G5" i="405"/>
  <c r="H2" i="405"/>
  <c r="D1" i="405"/>
  <c r="L157" i="404"/>
  <c r="J157" i="404"/>
  <c r="K157" i="404" s="1"/>
  <c r="I157" i="404"/>
  <c r="O151" i="404"/>
  <c r="M151" i="404"/>
  <c r="K151" i="404"/>
  <c r="G151" i="404"/>
  <c r="O150" i="404"/>
  <c r="M150" i="404"/>
  <c r="AB150" i="404" s="1"/>
  <c r="K150" i="404"/>
  <c r="G150" i="404"/>
  <c r="O149" i="404"/>
  <c r="M149" i="404"/>
  <c r="AB149" i="404" s="1"/>
  <c r="K149" i="404"/>
  <c r="G149" i="404"/>
  <c r="O148" i="404"/>
  <c r="M148" i="404"/>
  <c r="AB148" i="404" s="1"/>
  <c r="K148" i="404"/>
  <c r="G148" i="404"/>
  <c r="O147" i="404"/>
  <c r="M147" i="404"/>
  <c r="K147" i="404"/>
  <c r="G147" i="404"/>
  <c r="O146" i="404"/>
  <c r="M146" i="404"/>
  <c r="K146" i="404"/>
  <c r="G146" i="404"/>
  <c r="O145" i="404"/>
  <c r="M145" i="404"/>
  <c r="AB145" i="404" s="1"/>
  <c r="K145" i="404"/>
  <c r="G145" i="404"/>
  <c r="O144" i="404"/>
  <c r="M144" i="404"/>
  <c r="AB144" i="404" s="1"/>
  <c r="K144" i="404"/>
  <c r="G144" i="404"/>
  <c r="AB143" i="404"/>
  <c r="O143" i="404"/>
  <c r="M143" i="404"/>
  <c r="AA143" i="404" s="1"/>
  <c r="K143" i="404"/>
  <c r="G143" i="404"/>
  <c r="O142" i="404"/>
  <c r="M142" i="404"/>
  <c r="N142" i="404" s="1"/>
  <c r="K142" i="404"/>
  <c r="G142" i="404"/>
  <c r="O141" i="404"/>
  <c r="M141" i="404"/>
  <c r="N141" i="404" s="1"/>
  <c r="K141" i="404"/>
  <c r="G141" i="404"/>
  <c r="L140" i="404"/>
  <c r="J140" i="404"/>
  <c r="K140" i="404" s="1"/>
  <c r="I140" i="404"/>
  <c r="O131" i="404"/>
  <c r="M131" i="404"/>
  <c r="AB131" i="404" s="1"/>
  <c r="K131" i="404"/>
  <c r="G131" i="404"/>
  <c r="O130" i="404"/>
  <c r="M130" i="404"/>
  <c r="AB130" i="404" s="1"/>
  <c r="K130" i="404"/>
  <c r="G130" i="404"/>
  <c r="O129" i="404"/>
  <c r="M129" i="404"/>
  <c r="K129" i="404"/>
  <c r="G129" i="404"/>
  <c r="AB128" i="404"/>
  <c r="O128" i="404"/>
  <c r="M128" i="404"/>
  <c r="N128" i="404" s="1"/>
  <c r="K128" i="404"/>
  <c r="G128" i="404"/>
  <c r="O127" i="404"/>
  <c r="M127" i="404"/>
  <c r="AB127" i="404" s="1"/>
  <c r="K127" i="404"/>
  <c r="G127" i="404"/>
  <c r="O126" i="404"/>
  <c r="M126" i="404"/>
  <c r="AB126" i="404" s="1"/>
  <c r="K126" i="404"/>
  <c r="G126" i="404"/>
  <c r="O125" i="404"/>
  <c r="M125" i="404"/>
  <c r="N125" i="404" s="1"/>
  <c r="K125" i="404"/>
  <c r="G125" i="404"/>
  <c r="O124" i="404"/>
  <c r="M124" i="404"/>
  <c r="N124" i="404" s="1"/>
  <c r="K124" i="404"/>
  <c r="G124" i="404"/>
  <c r="L123" i="404"/>
  <c r="J123" i="404"/>
  <c r="I123" i="404"/>
  <c r="O123" i="404" s="1"/>
  <c r="O110" i="404"/>
  <c r="M110" i="404"/>
  <c r="K110" i="404"/>
  <c r="G110" i="404"/>
  <c r="O109" i="404"/>
  <c r="M109" i="404"/>
  <c r="AB109" i="404" s="1"/>
  <c r="K109" i="404"/>
  <c r="G109" i="404"/>
  <c r="O108" i="404"/>
  <c r="M108" i="404"/>
  <c r="AB108" i="404" s="1"/>
  <c r="K108" i="404"/>
  <c r="G108" i="404"/>
  <c r="O107" i="404"/>
  <c r="M107" i="404"/>
  <c r="K107" i="404"/>
  <c r="G107" i="404"/>
  <c r="L106" i="404"/>
  <c r="J106" i="404"/>
  <c r="I106" i="404"/>
  <c r="O93" i="404"/>
  <c r="M93" i="404"/>
  <c r="AB93" i="404" s="1"/>
  <c r="K93" i="404"/>
  <c r="G93" i="404"/>
  <c r="O92" i="404"/>
  <c r="M92" i="404"/>
  <c r="AB92" i="404" s="1"/>
  <c r="K92" i="404"/>
  <c r="G92" i="404"/>
  <c r="O91" i="404"/>
  <c r="M91" i="404"/>
  <c r="K91" i="404"/>
  <c r="G91" i="404"/>
  <c r="AB90" i="404"/>
  <c r="O90" i="404"/>
  <c r="N90" i="404"/>
  <c r="Q90" i="404" s="1"/>
  <c r="M90" i="404"/>
  <c r="K90" i="404"/>
  <c r="G90" i="404"/>
  <c r="L89" i="404"/>
  <c r="J89" i="404"/>
  <c r="I89" i="404"/>
  <c r="O77" i="404"/>
  <c r="M77" i="404"/>
  <c r="AB77" i="404" s="1"/>
  <c r="K77" i="404"/>
  <c r="G77" i="404"/>
  <c r="O76" i="404"/>
  <c r="M76" i="404"/>
  <c r="K76" i="404"/>
  <c r="G76" i="404"/>
  <c r="O75" i="404"/>
  <c r="M75" i="404"/>
  <c r="AB75" i="404" s="1"/>
  <c r="K75" i="404"/>
  <c r="G75" i="404"/>
  <c r="O74" i="404"/>
  <c r="M74" i="404"/>
  <c r="N74" i="404" s="1"/>
  <c r="K74" i="404"/>
  <c r="G74" i="404"/>
  <c r="O73" i="404"/>
  <c r="M73" i="404"/>
  <c r="K73" i="404"/>
  <c r="G73" i="404"/>
  <c r="L72" i="404"/>
  <c r="J72" i="404"/>
  <c r="I72" i="404"/>
  <c r="O60" i="404"/>
  <c r="M60" i="404"/>
  <c r="AB60" i="404" s="1"/>
  <c r="K60" i="404"/>
  <c r="G60" i="404"/>
  <c r="O59" i="404"/>
  <c r="M59" i="404"/>
  <c r="N59" i="404" s="1"/>
  <c r="K59" i="404"/>
  <c r="G59" i="404"/>
  <c r="O58" i="404"/>
  <c r="M58" i="404"/>
  <c r="AB58" i="404" s="1"/>
  <c r="K58" i="404"/>
  <c r="G58" i="404"/>
  <c r="O57" i="404"/>
  <c r="M57" i="404"/>
  <c r="N57" i="404" s="1"/>
  <c r="K57" i="404"/>
  <c r="G57" i="404"/>
  <c r="O56" i="404"/>
  <c r="M56" i="404"/>
  <c r="AB56" i="404" s="1"/>
  <c r="K56" i="404"/>
  <c r="G56" i="404"/>
  <c r="L55" i="404"/>
  <c r="J55" i="404"/>
  <c r="K55" i="404" s="1"/>
  <c r="I55" i="404"/>
  <c r="O39" i="404"/>
  <c r="M39" i="404"/>
  <c r="M55" i="404" s="1"/>
  <c r="K39" i="404"/>
  <c r="G39" i="404"/>
  <c r="L38" i="404"/>
  <c r="J38" i="404"/>
  <c r="I38" i="404"/>
  <c r="O23" i="404"/>
  <c r="M23" i="404"/>
  <c r="N23" i="404" s="1"/>
  <c r="Q23" i="404" s="1"/>
  <c r="K23" i="404"/>
  <c r="G23" i="404"/>
  <c r="O22" i="404"/>
  <c r="M22" i="404"/>
  <c r="N22" i="404" s="1"/>
  <c r="K22" i="404"/>
  <c r="G22" i="404"/>
  <c r="L21" i="404"/>
  <c r="J21" i="404"/>
  <c r="I21" i="404"/>
  <c r="O10" i="404"/>
  <c r="M10" i="404"/>
  <c r="N10" i="404" s="1"/>
  <c r="K10" i="404"/>
  <c r="G10" i="404"/>
  <c r="O9" i="404"/>
  <c r="M9" i="404"/>
  <c r="AB9" i="404" s="1"/>
  <c r="K9" i="404"/>
  <c r="G9" i="404"/>
  <c r="O8" i="404"/>
  <c r="M8" i="404"/>
  <c r="K8" i="404"/>
  <c r="G8" i="404"/>
  <c r="O7" i="404"/>
  <c r="M7" i="404"/>
  <c r="AA7" i="404" s="1"/>
  <c r="K7" i="404"/>
  <c r="G7" i="404"/>
  <c r="O6" i="404"/>
  <c r="M6" i="404"/>
  <c r="N6" i="404" s="1"/>
  <c r="K6" i="404"/>
  <c r="G6" i="404"/>
  <c r="O5" i="404"/>
  <c r="M5" i="404"/>
  <c r="AB5" i="404" s="1"/>
  <c r="K5" i="404"/>
  <c r="G5" i="404"/>
  <c r="H2" i="404"/>
  <c r="D1" i="404"/>
  <c r="X34" i="403"/>
  <c r="W34" i="403"/>
  <c r="V34" i="403"/>
  <c r="P34" i="403"/>
  <c r="O34" i="403"/>
  <c r="N34" i="403"/>
  <c r="M34" i="403"/>
  <c r="H34" i="403"/>
  <c r="G34" i="403"/>
  <c r="O16" i="403"/>
  <c r="N16" i="403"/>
  <c r="I8" i="403" s="1"/>
  <c r="M16" i="403"/>
  <c r="H16" i="403"/>
  <c r="G16" i="403"/>
  <c r="F16" i="403"/>
  <c r="E16" i="403"/>
  <c r="F8" i="403"/>
  <c r="M7" i="403"/>
  <c r="K7" i="403"/>
  <c r="I7" i="403"/>
  <c r="G7" i="403"/>
  <c r="F7" i="403"/>
  <c r="E7" i="403"/>
  <c r="M6" i="403"/>
  <c r="K6" i="403"/>
  <c r="I6" i="403"/>
  <c r="G6" i="403"/>
  <c r="F6" i="403"/>
  <c r="E6" i="403"/>
  <c r="AD123" i="399"/>
  <c r="AC123" i="399"/>
  <c r="Z123" i="399"/>
  <c r="Y123" i="399"/>
  <c r="T123" i="399"/>
  <c r="S123" i="399"/>
  <c r="L123" i="399"/>
  <c r="J123" i="399"/>
  <c r="I123" i="399"/>
  <c r="O109" i="399"/>
  <c r="M109" i="399"/>
  <c r="AF109" i="399" s="1"/>
  <c r="K109" i="399"/>
  <c r="G109" i="399"/>
  <c r="O108" i="399"/>
  <c r="M108" i="399"/>
  <c r="AF108" i="399" s="1"/>
  <c r="K108" i="399"/>
  <c r="G108" i="399"/>
  <c r="O107" i="399"/>
  <c r="M107" i="399"/>
  <c r="N107" i="399" s="1"/>
  <c r="K107" i="399"/>
  <c r="G107" i="399"/>
  <c r="AD106" i="399"/>
  <c r="AC106" i="399"/>
  <c r="Z106" i="399"/>
  <c r="Y106" i="399"/>
  <c r="T106" i="399"/>
  <c r="S106" i="399"/>
  <c r="L106" i="399"/>
  <c r="J106" i="399"/>
  <c r="I106" i="399"/>
  <c r="O91" i="399"/>
  <c r="M91" i="399"/>
  <c r="K91" i="399"/>
  <c r="G91" i="399"/>
  <c r="O90" i="399"/>
  <c r="M90" i="399"/>
  <c r="AF90" i="399" s="1"/>
  <c r="K90" i="399"/>
  <c r="G90" i="399"/>
  <c r="AD89" i="399"/>
  <c r="AC89" i="399"/>
  <c r="Z89" i="399"/>
  <c r="Y89" i="399"/>
  <c r="T89" i="399"/>
  <c r="S89" i="399"/>
  <c r="L89" i="399"/>
  <c r="J89" i="399"/>
  <c r="I89" i="399"/>
  <c r="O74" i="399"/>
  <c r="M74" i="399"/>
  <c r="AF74" i="399" s="1"/>
  <c r="K74" i="399"/>
  <c r="G74" i="399"/>
  <c r="O73" i="399"/>
  <c r="M73" i="399"/>
  <c r="AF73" i="399" s="1"/>
  <c r="K73" i="399"/>
  <c r="G73" i="399"/>
  <c r="AD72" i="399"/>
  <c r="AC72" i="399"/>
  <c r="Z72" i="399"/>
  <c r="Y72" i="399"/>
  <c r="T72" i="399"/>
  <c r="S72" i="399"/>
  <c r="L72" i="399"/>
  <c r="J72" i="399"/>
  <c r="I72" i="399"/>
  <c r="O62" i="399"/>
  <c r="M62" i="399"/>
  <c r="AF62" i="399" s="1"/>
  <c r="K62" i="399"/>
  <c r="G62" i="399"/>
  <c r="O61" i="399"/>
  <c r="M61" i="399"/>
  <c r="AF61" i="399" s="1"/>
  <c r="K61" i="399"/>
  <c r="G61" i="399"/>
  <c r="O60" i="399"/>
  <c r="M60" i="399"/>
  <c r="AE60" i="399" s="1"/>
  <c r="K60" i="399"/>
  <c r="G60" i="399"/>
  <c r="O59" i="399"/>
  <c r="M59" i="399"/>
  <c r="K59" i="399"/>
  <c r="G59" i="399"/>
  <c r="O58" i="399"/>
  <c r="M58" i="399"/>
  <c r="AF58" i="399" s="1"/>
  <c r="K58" i="399"/>
  <c r="G58" i="399"/>
  <c r="O57" i="399"/>
  <c r="M57" i="399"/>
  <c r="AF57" i="399" s="1"/>
  <c r="K57" i="399"/>
  <c r="G57" i="399"/>
  <c r="O56" i="399"/>
  <c r="M56" i="399"/>
  <c r="N56" i="399" s="1"/>
  <c r="K56" i="399"/>
  <c r="G56" i="399"/>
  <c r="AD55" i="399"/>
  <c r="AC55" i="399"/>
  <c r="Z55" i="399"/>
  <c r="Y55" i="399"/>
  <c r="T55" i="399"/>
  <c r="S55" i="399"/>
  <c r="L55" i="399"/>
  <c r="J55" i="399"/>
  <c r="I55" i="399"/>
  <c r="O41" i="399"/>
  <c r="M41" i="399"/>
  <c r="AF41" i="399" s="1"/>
  <c r="K41" i="399"/>
  <c r="G41" i="399"/>
  <c r="O40" i="399"/>
  <c r="M40" i="399"/>
  <c r="AF40" i="399" s="1"/>
  <c r="K40" i="399"/>
  <c r="G40" i="399"/>
  <c r="O39" i="399"/>
  <c r="M39" i="399"/>
  <c r="K39" i="399"/>
  <c r="G39" i="399"/>
  <c r="AD38" i="399"/>
  <c r="AC38" i="399"/>
  <c r="Z38" i="399"/>
  <c r="Y38" i="399"/>
  <c r="T38" i="399"/>
  <c r="S38" i="399"/>
  <c r="L38" i="399"/>
  <c r="J38" i="399"/>
  <c r="I38" i="399"/>
  <c r="O25" i="399"/>
  <c r="M25" i="399"/>
  <c r="K25" i="399"/>
  <c r="G25" i="399"/>
  <c r="O24" i="399"/>
  <c r="M24" i="399"/>
  <c r="AF24" i="399" s="1"/>
  <c r="K24" i="399"/>
  <c r="G24" i="399"/>
  <c r="O23" i="399"/>
  <c r="M23" i="399"/>
  <c r="AF23" i="399" s="1"/>
  <c r="K23" i="399"/>
  <c r="G23" i="399"/>
  <c r="O22" i="399"/>
  <c r="N22" i="399"/>
  <c r="M22" i="399"/>
  <c r="AF22" i="399" s="1"/>
  <c r="K22" i="399"/>
  <c r="G22" i="399"/>
  <c r="AD21" i="399"/>
  <c r="AC21" i="399"/>
  <c r="Z21" i="399"/>
  <c r="Y21" i="399"/>
  <c r="T21" i="399"/>
  <c r="S21" i="399"/>
  <c r="L21" i="399"/>
  <c r="J21" i="399"/>
  <c r="I21" i="399"/>
  <c r="O7" i="399"/>
  <c r="M7" i="399"/>
  <c r="N7" i="399" s="1"/>
  <c r="K7" i="399"/>
  <c r="G7" i="399"/>
  <c r="O6" i="399"/>
  <c r="M6" i="399"/>
  <c r="AF6" i="399" s="1"/>
  <c r="K6" i="399"/>
  <c r="G6" i="399"/>
  <c r="O5" i="399"/>
  <c r="M5" i="399"/>
  <c r="K5" i="399"/>
  <c r="G5" i="399"/>
  <c r="H2" i="399"/>
  <c r="D1" i="399"/>
  <c r="T157" i="398"/>
  <c r="S157" i="398"/>
  <c r="L157" i="398"/>
  <c r="J157" i="398"/>
  <c r="I157" i="398"/>
  <c r="O151" i="398"/>
  <c r="M151" i="398"/>
  <c r="AB151" i="398" s="1"/>
  <c r="K151" i="398"/>
  <c r="G151" i="398"/>
  <c r="O150" i="398"/>
  <c r="M150" i="398"/>
  <c r="N150" i="398" s="1"/>
  <c r="K150" i="398"/>
  <c r="G150" i="398"/>
  <c r="O149" i="398"/>
  <c r="M149" i="398"/>
  <c r="AA149" i="398" s="1"/>
  <c r="K149" i="398"/>
  <c r="G149" i="398"/>
  <c r="O148" i="398"/>
  <c r="M148" i="398"/>
  <c r="AB148" i="398" s="1"/>
  <c r="K148" i="398"/>
  <c r="G148" i="398"/>
  <c r="O147" i="398"/>
  <c r="M147" i="398"/>
  <c r="AB147" i="398" s="1"/>
  <c r="K147" i="398"/>
  <c r="G147" i="398"/>
  <c r="O146" i="398"/>
  <c r="M146" i="398"/>
  <c r="K146" i="398"/>
  <c r="G146" i="398"/>
  <c r="AA145" i="398"/>
  <c r="O145" i="398"/>
  <c r="M145" i="398"/>
  <c r="N145" i="398" s="1"/>
  <c r="K145" i="398"/>
  <c r="G145" i="398"/>
  <c r="O144" i="398"/>
  <c r="M144" i="398"/>
  <c r="AB144" i="398" s="1"/>
  <c r="K144" i="398"/>
  <c r="G144" i="398"/>
  <c r="O143" i="398"/>
  <c r="M143" i="398"/>
  <c r="AB143" i="398" s="1"/>
  <c r="K143" i="398"/>
  <c r="G143" i="398"/>
  <c r="O142" i="398"/>
  <c r="M142" i="398"/>
  <c r="N142" i="398" s="1"/>
  <c r="K142" i="398"/>
  <c r="G142" i="398"/>
  <c r="O141" i="398"/>
  <c r="N141" i="398"/>
  <c r="M141" i="398"/>
  <c r="AB141" i="398" s="1"/>
  <c r="K141" i="398"/>
  <c r="G141" i="398"/>
  <c r="T140" i="398"/>
  <c r="S140" i="398"/>
  <c r="L140" i="398"/>
  <c r="J140" i="398"/>
  <c r="I140" i="398"/>
  <c r="O131" i="398"/>
  <c r="M131" i="398"/>
  <c r="AB131" i="398" s="1"/>
  <c r="K131" i="398"/>
  <c r="G131" i="398"/>
  <c r="O130" i="398"/>
  <c r="M130" i="398"/>
  <c r="AB130" i="398" s="1"/>
  <c r="K130" i="398"/>
  <c r="G130" i="398"/>
  <c r="O129" i="398"/>
  <c r="M129" i="398"/>
  <c r="AB129" i="398" s="1"/>
  <c r="K129" i="398"/>
  <c r="G129" i="398"/>
  <c r="O128" i="398"/>
  <c r="M128" i="398"/>
  <c r="N128" i="398" s="1"/>
  <c r="K128" i="398"/>
  <c r="G128" i="398"/>
  <c r="O127" i="398"/>
  <c r="M127" i="398"/>
  <c r="N127" i="398" s="1"/>
  <c r="K127" i="398"/>
  <c r="G127" i="398"/>
  <c r="O126" i="398"/>
  <c r="M126" i="398"/>
  <c r="AB126" i="398" s="1"/>
  <c r="K126" i="398"/>
  <c r="G126" i="398"/>
  <c r="O125" i="398"/>
  <c r="M125" i="398"/>
  <c r="AB125" i="398" s="1"/>
  <c r="K125" i="398"/>
  <c r="G125" i="398"/>
  <c r="O124" i="398"/>
  <c r="M124" i="398"/>
  <c r="N124" i="398" s="1"/>
  <c r="K124" i="398"/>
  <c r="G124" i="398"/>
  <c r="T123" i="398"/>
  <c r="S123" i="398"/>
  <c r="L123" i="398"/>
  <c r="J123" i="398"/>
  <c r="I123" i="398"/>
  <c r="O110" i="398"/>
  <c r="M110" i="398"/>
  <c r="N110" i="398" s="1"/>
  <c r="K110" i="398"/>
  <c r="G110" i="398"/>
  <c r="O109" i="398"/>
  <c r="M109" i="398"/>
  <c r="N109" i="398" s="1"/>
  <c r="K109" i="398"/>
  <c r="G109" i="398"/>
  <c r="O108" i="398"/>
  <c r="M108" i="398"/>
  <c r="AB108" i="398" s="1"/>
  <c r="K108" i="398"/>
  <c r="G108" i="398"/>
  <c r="O107" i="398"/>
  <c r="M107" i="398"/>
  <c r="AB107" i="398" s="1"/>
  <c r="K107" i="398"/>
  <c r="G107" i="398"/>
  <c r="T106" i="398"/>
  <c r="S106" i="398"/>
  <c r="L106" i="398"/>
  <c r="J106" i="398"/>
  <c r="I106" i="398"/>
  <c r="O93" i="398"/>
  <c r="M93" i="398"/>
  <c r="AB93" i="398" s="1"/>
  <c r="K93" i="398"/>
  <c r="G93" i="398"/>
  <c r="O92" i="398"/>
  <c r="M92" i="398"/>
  <c r="N92" i="398" s="1"/>
  <c r="K92" i="398"/>
  <c r="G92" i="398"/>
  <c r="O91" i="398"/>
  <c r="M91" i="398"/>
  <c r="AB91" i="398" s="1"/>
  <c r="K91" i="398"/>
  <c r="G91" i="398"/>
  <c r="O90" i="398"/>
  <c r="M90" i="398"/>
  <c r="AB90" i="398" s="1"/>
  <c r="K90" i="398"/>
  <c r="G90" i="398"/>
  <c r="T89" i="398"/>
  <c r="S89" i="398"/>
  <c r="L89" i="398"/>
  <c r="J89" i="398"/>
  <c r="I89" i="398"/>
  <c r="O77" i="398"/>
  <c r="M77" i="398"/>
  <c r="AB77" i="398" s="1"/>
  <c r="K77" i="398"/>
  <c r="G77" i="398"/>
  <c r="O76" i="398"/>
  <c r="M76" i="398"/>
  <c r="AB76" i="398" s="1"/>
  <c r="K76" i="398"/>
  <c r="G76" i="398"/>
  <c r="O75" i="398"/>
  <c r="M75" i="398"/>
  <c r="K75" i="398"/>
  <c r="G75" i="398"/>
  <c r="O74" i="398"/>
  <c r="M74" i="398"/>
  <c r="AB74" i="398" s="1"/>
  <c r="K74" i="398"/>
  <c r="G74" i="398"/>
  <c r="O73" i="398"/>
  <c r="M73" i="398"/>
  <c r="K73" i="398"/>
  <c r="G73" i="398"/>
  <c r="T72" i="398"/>
  <c r="S72" i="398"/>
  <c r="L72" i="398"/>
  <c r="J72" i="398"/>
  <c r="I72" i="398"/>
  <c r="O60" i="398"/>
  <c r="M60" i="398"/>
  <c r="AB60" i="398" s="1"/>
  <c r="K60" i="398"/>
  <c r="G60" i="398"/>
  <c r="AA59" i="398"/>
  <c r="O59" i="398"/>
  <c r="M59" i="398"/>
  <c r="AB59" i="398" s="1"/>
  <c r="K59" i="398"/>
  <c r="G59" i="398"/>
  <c r="O58" i="398"/>
  <c r="M58" i="398"/>
  <c r="AA58" i="398" s="1"/>
  <c r="K58" i="398"/>
  <c r="G58" i="398"/>
  <c r="O57" i="398"/>
  <c r="M57" i="398"/>
  <c r="AB57" i="398" s="1"/>
  <c r="K57" i="398"/>
  <c r="G57" i="398"/>
  <c r="O56" i="398"/>
  <c r="M56" i="398"/>
  <c r="AA56" i="398" s="1"/>
  <c r="K56" i="398"/>
  <c r="G56" i="398"/>
  <c r="T55" i="398"/>
  <c r="S55" i="398"/>
  <c r="L55" i="398"/>
  <c r="J55" i="398"/>
  <c r="I55" i="398"/>
  <c r="O39" i="398"/>
  <c r="M39" i="398"/>
  <c r="K39" i="398"/>
  <c r="G39" i="398"/>
  <c r="T38" i="398"/>
  <c r="S38" i="398"/>
  <c r="L38" i="398"/>
  <c r="J38" i="398"/>
  <c r="I38" i="398"/>
  <c r="O23" i="398"/>
  <c r="M23" i="398"/>
  <c r="AB23" i="398" s="1"/>
  <c r="K23" i="398"/>
  <c r="G23" i="398"/>
  <c r="O22" i="398"/>
  <c r="M22" i="398"/>
  <c r="N22" i="398" s="1"/>
  <c r="K22" i="398"/>
  <c r="G22" i="398"/>
  <c r="T21" i="398"/>
  <c r="S21" i="398"/>
  <c r="L21" i="398"/>
  <c r="J21" i="398"/>
  <c r="I21" i="398"/>
  <c r="O10" i="398"/>
  <c r="M10" i="398"/>
  <c r="AB10" i="398" s="1"/>
  <c r="K10" i="398"/>
  <c r="G10" i="398"/>
  <c r="O9" i="398"/>
  <c r="M9" i="398"/>
  <c r="AA9" i="398" s="1"/>
  <c r="K9" i="398"/>
  <c r="G9" i="398"/>
  <c r="O8" i="398"/>
  <c r="M8" i="398"/>
  <c r="K8" i="398"/>
  <c r="G8" i="398"/>
  <c r="O7" i="398"/>
  <c r="M7" i="398"/>
  <c r="AB7" i="398" s="1"/>
  <c r="K7" i="398"/>
  <c r="G7" i="398"/>
  <c r="O6" i="398"/>
  <c r="M6" i="398"/>
  <c r="K6" i="398"/>
  <c r="G6" i="398"/>
  <c r="O5" i="398"/>
  <c r="M5" i="398"/>
  <c r="AB5" i="398" s="1"/>
  <c r="K5" i="398"/>
  <c r="G5" i="398"/>
  <c r="H2" i="398"/>
  <c r="D1" i="398"/>
  <c r="X34" i="397"/>
  <c r="W34" i="397"/>
  <c r="V34" i="397"/>
  <c r="P34" i="397"/>
  <c r="O34" i="397"/>
  <c r="N34" i="397"/>
  <c r="M34" i="397"/>
  <c r="H34" i="397"/>
  <c r="G34" i="397"/>
  <c r="O16" i="397"/>
  <c r="N16" i="397"/>
  <c r="M16" i="397"/>
  <c r="H16" i="397"/>
  <c r="G16" i="397"/>
  <c r="F16" i="397"/>
  <c r="E16" i="397"/>
  <c r="F8" i="397"/>
  <c r="M7" i="397"/>
  <c r="K7" i="397"/>
  <c r="I7" i="397"/>
  <c r="G7" i="397"/>
  <c r="F7" i="397"/>
  <c r="E7" i="397"/>
  <c r="M6" i="397"/>
  <c r="K6" i="397"/>
  <c r="I6" i="397"/>
  <c r="G6" i="397"/>
  <c r="F6" i="397"/>
  <c r="E6" i="397"/>
  <c r="AD123" i="396"/>
  <c r="AC123" i="396"/>
  <c r="Z123" i="396"/>
  <c r="Y123" i="396"/>
  <c r="T123" i="396"/>
  <c r="S123" i="396"/>
  <c r="L123" i="396"/>
  <c r="J123" i="396"/>
  <c r="I123" i="396"/>
  <c r="O109" i="396"/>
  <c r="M109" i="396"/>
  <c r="AF109" i="396" s="1"/>
  <c r="K109" i="396"/>
  <c r="G109" i="396"/>
  <c r="O108" i="396"/>
  <c r="M108" i="396"/>
  <c r="AF108" i="396" s="1"/>
  <c r="K108" i="396"/>
  <c r="G108" i="396"/>
  <c r="O107" i="396"/>
  <c r="M107" i="396"/>
  <c r="N107" i="396" s="1"/>
  <c r="K107" i="396"/>
  <c r="G107" i="396"/>
  <c r="AD106" i="396"/>
  <c r="AC106" i="396"/>
  <c r="Z106" i="396"/>
  <c r="Y106" i="396"/>
  <c r="T106" i="396"/>
  <c r="S106" i="396"/>
  <c r="L106" i="396"/>
  <c r="J106" i="396"/>
  <c r="I106" i="396"/>
  <c r="O91" i="396"/>
  <c r="M91" i="396"/>
  <c r="AE91" i="396" s="1"/>
  <c r="K91" i="396"/>
  <c r="G91" i="396"/>
  <c r="O90" i="396"/>
  <c r="M90" i="396"/>
  <c r="K90" i="396"/>
  <c r="G90" i="396"/>
  <c r="AD89" i="396"/>
  <c r="AC89" i="396"/>
  <c r="Z89" i="396"/>
  <c r="Y89" i="396"/>
  <c r="T89" i="396"/>
  <c r="S89" i="396"/>
  <c r="L89" i="396"/>
  <c r="J89" i="396"/>
  <c r="I89" i="396"/>
  <c r="O74" i="396"/>
  <c r="M74" i="396"/>
  <c r="AF74" i="396" s="1"/>
  <c r="K74" i="396"/>
  <c r="G74" i="396"/>
  <c r="O73" i="396"/>
  <c r="M73" i="396"/>
  <c r="M89" i="396" s="1"/>
  <c r="K73" i="396"/>
  <c r="G73" i="396"/>
  <c r="AD72" i="396"/>
  <c r="AC72" i="396"/>
  <c r="Z72" i="396"/>
  <c r="Y72" i="396"/>
  <c r="T72" i="396"/>
  <c r="S72" i="396"/>
  <c r="L72" i="396"/>
  <c r="O72" i="396" s="1"/>
  <c r="J72" i="396"/>
  <c r="I72" i="396"/>
  <c r="O62" i="396"/>
  <c r="M62" i="396"/>
  <c r="AF62" i="396" s="1"/>
  <c r="K62" i="396"/>
  <c r="G62" i="396"/>
  <c r="O61" i="396"/>
  <c r="M61" i="396"/>
  <c r="K61" i="396"/>
  <c r="G61" i="396"/>
  <c r="O60" i="396"/>
  <c r="M60" i="396"/>
  <c r="AE60" i="396" s="1"/>
  <c r="K60" i="396"/>
  <c r="G60" i="396"/>
  <c r="O59" i="396"/>
  <c r="M59" i="396"/>
  <c r="AF59" i="396" s="1"/>
  <c r="K59" i="396"/>
  <c r="G59" i="396"/>
  <c r="O58" i="396"/>
  <c r="M58" i="396"/>
  <c r="AF58" i="396" s="1"/>
  <c r="K58" i="396"/>
  <c r="G58" i="396"/>
  <c r="O57" i="396"/>
  <c r="M57" i="396"/>
  <c r="AF57" i="396" s="1"/>
  <c r="K57" i="396"/>
  <c r="G57" i="396"/>
  <c r="O56" i="396"/>
  <c r="M56" i="396"/>
  <c r="AF56" i="396" s="1"/>
  <c r="K56" i="396"/>
  <c r="G56" i="396"/>
  <c r="AD55" i="396"/>
  <c r="AC55" i="396"/>
  <c r="Z55" i="396"/>
  <c r="Y55" i="396"/>
  <c r="T55" i="396"/>
  <c r="S55" i="396"/>
  <c r="L55" i="396"/>
  <c r="J55" i="396"/>
  <c r="I55" i="396"/>
  <c r="O41" i="396"/>
  <c r="M41" i="396"/>
  <c r="AE41" i="396" s="1"/>
  <c r="K41" i="396"/>
  <c r="G41" i="396"/>
  <c r="O40" i="396"/>
  <c r="M40" i="396"/>
  <c r="AF40" i="396" s="1"/>
  <c r="K40" i="396"/>
  <c r="G40" i="396"/>
  <c r="O39" i="396"/>
  <c r="M39" i="396"/>
  <c r="N39" i="396" s="1"/>
  <c r="K39" i="396"/>
  <c r="G39" i="396"/>
  <c r="AD38" i="396"/>
  <c r="AC38" i="396"/>
  <c r="Z38" i="396"/>
  <c r="Y38" i="396"/>
  <c r="T38" i="396"/>
  <c r="S38" i="396"/>
  <c r="L38" i="396"/>
  <c r="J38" i="396"/>
  <c r="I38" i="396"/>
  <c r="O25" i="396"/>
  <c r="M25" i="396"/>
  <c r="N25" i="396" s="1"/>
  <c r="K25" i="396"/>
  <c r="G25" i="396"/>
  <c r="O24" i="396"/>
  <c r="M24" i="396"/>
  <c r="AF24" i="396" s="1"/>
  <c r="K24" i="396"/>
  <c r="G24" i="396"/>
  <c r="O23" i="396"/>
  <c r="M23" i="396"/>
  <c r="N23" i="396" s="1"/>
  <c r="K23" i="396"/>
  <c r="G23" i="396"/>
  <c r="O22" i="396"/>
  <c r="M22" i="396"/>
  <c r="AF22" i="396" s="1"/>
  <c r="K22" i="396"/>
  <c r="G22" i="396"/>
  <c r="AD21" i="396"/>
  <c r="AC21" i="396"/>
  <c r="Z21" i="396"/>
  <c r="Y21" i="396"/>
  <c r="T21" i="396"/>
  <c r="S21" i="396"/>
  <c r="L21" i="396"/>
  <c r="J21" i="396"/>
  <c r="I21" i="396"/>
  <c r="O7" i="396"/>
  <c r="M7" i="396"/>
  <c r="N7" i="396" s="1"/>
  <c r="K7" i="396"/>
  <c r="G7" i="396"/>
  <c r="O6" i="396"/>
  <c r="M6" i="396"/>
  <c r="K6" i="396"/>
  <c r="G6" i="396"/>
  <c r="O5" i="396"/>
  <c r="M5" i="396"/>
  <c r="N5" i="396" s="1"/>
  <c r="K5" i="396"/>
  <c r="G5" i="396"/>
  <c r="H2" i="396"/>
  <c r="D1" i="396"/>
  <c r="T157" i="395"/>
  <c r="S157" i="395"/>
  <c r="L157" i="395"/>
  <c r="J157" i="395"/>
  <c r="I157" i="395"/>
  <c r="O151" i="395"/>
  <c r="M151" i="395"/>
  <c r="K151" i="395"/>
  <c r="G151" i="395"/>
  <c r="O150" i="395"/>
  <c r="M150" i="395"/>
  <c r="N150" i="395" s="1"/>
  <c r="K150" i="395"/>
  <c r="G150" i="395"/>
  <c r="O149" i="395"/>
  <c r="M149" i="395"/>
  <c r="K149" i="395"/>
  <c r="G149" i="395"/>
  <c r="O148" i="395"/>
  <c r="M148" i="395"/>
  <c r="AB148" i="395" s="1"/>
  <c r="K148" i="395"/>
  <c r="G148" i="395"/>
  <c r="O147" i="395"/>
  <c r="M147" i="395"/>
  <c r="K147" i="395"/>
  <c r="G147" i="395"/>
  <c r="O146" i="395"/>
  <c r="M146" i="395"/>
  <c r="N146" i="395" s="1"/>
  <c r="K146" i="395"/>
  <c r="G146" i="395"/>
  <c r="O145" i="395"/>
  <c r="M145" i="395"/>
  <c r="N145" i="395" s="1"/>
  <c r="Q145" i="395" s="1"/>
  <c r="K145" i="395"/>
  <c r="G145" i="395"/>
  <c r="O144" i="395"/>
  <c r="M144" i="395"/>
  <c r="AB144" i="395" s="1"/>
  <c r="K144" i="395"/>
  <c r="G144" i="395"/>
  <c r="O143" i="395"/>
  <c r="M143" i="395"/>
  <c r="K143" i="395"/>
  <c r="G143" i="395"/>
  <c r="O142" i="395"/>
  <c r="M142" i="395"/>
  <c r="N142" i="395" s="1"/>
  <c r="K142" i="395"/>
  <c r="G142" i="395"/>
  <c r="O141" i="395"/>
  <c r="M141" i="395"/>
  <c r="N141" i="395" s="1"/>
  <c r="K141" i="395"/>
  <c r="G141" i="395"/>
  <c r="T140" i="395"/>
  <c r="S140" i="395"/>
  <c r="L140" i="395"/>
  <c r="J140" i="395"/>
  <c r="I140" i="395"/>
  <c r="O132" i="395"/>
  <c r="M132" i="395"/>
  <c r="AA132" i="395" s="1"/>
  <c r="K132" i="395"/>
  <c r="G132" i="395"/>
  <c r="O131" i="395"/>
  <c r="M131" i="395"/>
  <c r="K131" i="395"/>
  <c r="G131" i="395"/>
  <c r="O130" i="395"/>
  <c r="M130" i="395"/>
  <c r="AB130" i="395" s="1"/>
  <c r="K130" i="395"/>
  <c r="G130" i="395"/>
  <c r="O129" i="395"/>
  <c r="M129" i="395"/>
  <c r="N129" i="395" s="1"/>
  <c r="K129" i="395"/>
  <c r="G129" i="395"/>
  <c r="O128" i="395"/>
  <c r="M128" i="395"/>
  <c r="N128" i="395" s="1"/>
  <c r="K128" i="395"/>
  <c r="G128" i="395"/>
  <c r="O127" i="395"/>
  <c r="M127" i="395"/>
  <c r="K127" i="395"/>
  <c r="G127" i="395"/>
  <c r="O126" i="395"/>
  <c r="M126" i="395"/>
  <c r="K126" i="395"/>
  <c r="G126" i="395"/>
  <c r="O125" i="395"/>
  <c r="M125" i="395"/>
  <c r="N125" i="395" s="1"/>
  <c r="K125" i="395"/>
  <c r="G125" i="395"/>
  <c r="O124" i="395"/>
  <c r="M124" i="395"/>
  <c r="AB124" i="395" s="1"/>
  <c r="K124" i="395"/>
  <c r="G124" i="395"/>
  <c r="T123" i="395"/>
  <c r="S123" i="395"/>
  <c r="L123" i="395"/>
  <c r="J123" i="395"/>
  <c r="I123" i="395"/>
  <c r="O110" i="395"/>
  <c r="M110" i="395"/>
  <c r="AB110" i="395" s="1"/>
  <c r="K110" i="395"/>
  <c r="G110" i="395"/>
  <c r="O109" i="395"/>
  <c r="M109" i="395"/>
  <c r="AA109" i="395" s="1"/>
  <c r="K109" i="395"/>
  <c r="G109" i="395"/>
  <c r="O108" i="395"/>
  <c r="M108" i="395"/>
  <c r="K108" i="395"/>
  <c r="G108" i="395"/>
  <c r="O107" i="395"/>
  <c r="M107" i="395"/>
  <c r="AA107" i="395" s="1"/>
  <c r="K107" i="395"/>
  <c r="G107" i="395"/>
  <c r="T106" i="395"/>
  <c r="S106" i="395"/>
  <c r="L106" i="395"/>
  <c r="J106" i="395"/>
  <c r="I106" i="395"/>
  <c r="O93" i="395"/>
  <c r="M93" i="395"/>
  <c r="N93" i="395" s="1"/>
  <c r="K93" i="395"/>
  <c r="G93" i="395"/>
  <c r="O92" i="395"/>
  <c r="M92" i="395"/>
  <c r="AB92" i="395" s="1"/>
  <c r="K92" i="395"/>
  <c r="G92" i="395"/>
  <c r="AB91" i="395"/>
  <c r="O91" i="395"/>
  <c r="M91" i="395"/>
  <c r="AA91" i="395" s="1"/>
  <c r="K91" i="395"/>
  <c r="G91" i="395"/>
  <c r="O90" i="395"/>
  <c r="M90" i="395"/>
  <c r="AA90" i="395" s="1"/>
  <c r="K90" i="395"/>
  <c r="G90" i="395"/>
  <c r="T89" i="395"/>
  <c r="S89" i="395"/>
  <c r="L89" i="395"/>
  <c r="J89" i="395"/>
  <c r="I89" i="395"/>
  <c r="O77" i="395"/>
  <c r="M77" i="395"/>
  <c r="AB77" i="395" s="1"/>
  <c r="K77" i="395"/>
  <c r="G77" i="395"/>
  <c r="O76" i="395"/>
  <c r="M76" i="395"/>
  <c r="N76" i="395" s="1"/>
  <c r="K76" i="395"/>
  <c r="G76" i="395"/>
  <c r="O75" i="395"/>
  <c r="M75" i="395"/>
  <c r="AB75" i="395" s="1"/>
  <c r="K75" i="395"/>
  <c r="G75" i="395"/>
  <c r="O74" i="395"/>
  <c r="M74" i="395"/>
  <c r="AA74" i="395" s="1"/>
  <c r="K74" i="395"/>
  <c r="G74" i="395"/>
  <c r="O73" i="395"/>
  <c r="M73" i="395"/>
  <c r="AB73" i="395" s="1"/>
  <c r="K73" i="395"/>
  <c r="G73" i="395"/>
  <c r="T72" i="395"/>
  <c r="S72" i="395"/>
  <c r="L72" i="395"/>
  <c r="J72" i="395"/>
  <c r="I72" i="395"/>
  <c r="K72" i="395" s="1"/>
  <c r="O60" i="395"/>
  <c r="M60" i="395"/>
  <c r="AB60" i="395" s="1"/>
  <c r="K60" i="395"/>
  <c r="G60" i="395"/>
  <c r="O59" i="395"/>
  <c r="M59" i="395"/>
  <c r="N59" i="395" s="1"/>
  <c r="K59" i="395"/>
  <c r="G59" i="395"/>
  <c r="O58" i="395"/>
  <c r="M58" i="395"/>
  <c r="N58" i="395" s="1"/>
  <c r="Q58" i="395" s="1"/>
  <c r="K58" i="395"/>
  <c r="G58" i="395"/>
  <c r="AB57" i="395"/>
  <c r="O57" i="395"/>
  <c r="M57" i="395"/>
  <c r="AA57" i="395" s="1"/>
  <c r="K57" i="395"/>
  <c r="G57" i="395"/>
  <c r="O56" i="395"/>
  <c r="M56" i="395"/>
  <c r="AA56" i="395" s="1"/>
  <c r="K56" i="395"/>
  <c r="G56" i="395"/>
  <c r="T55" i="395"/>
  <c r="S55" i="395"/>
  <c r="L55" i="395"/>
  <c r="J55" i="395"/>
  <c r="I55" i="395"/>
  <c r="O39" i="395"/>
  <c r="M39" i="395"/>
  <c r="AA39" i="395" s="1"/>
  <c r="K39" i="395"/>
  <c r="G39" i="395"/>
  <c r="T38" i="395"/>
  <c r="S38" i="395"/>
  <c r="L38" i="395"/>
  <c r="J38" i="395"/>
  <c r="I38" i="395"/>
  <c r="O23" i="395"/>
  <c r="M23" i="395"/>
  <c r="AB23" i="395" s="1"/>
  <c r="K23" i="395"/>
  <c r="G23" i="395"/>
  <c r="O22" i="395"/>
  <c r="M22" i="395"/>
  <c r="AB22" i="395" s="1"/>
  <c r="K22" i="395"/>
  <c r="G22" i="395"/>
  <c r="T21" i="395"/>
  <c r="S21" i="395"/>
  <c r="L21" i="395"/>
  <c r="J21" i="395"/>
  <c r="I21" i="395"/>
  <c r="O10" i="395"/>
  <c r="M10" i="395"/>
  <c r="N10" i="395" s="1"/>
  <c r="K10" i="395"/>
  <c r="G10" i="395"/>
  <c r="O9" i="395"/>
  <c r="M9" i="395"/>
  <c r="AB9" i="395" s="1"/>
  <c r="K9" i="395"/>
  <c r="G9" i="395"/>
  <c r="O8" i="395"/>
  <c r="M8" i="395"/>
  <c r="AB8" i="395" s="1"/>
  <c r="K8" i="395"/>
  <c r="G8" i="395"/>
  <c r="O7" i="395"/>
  <c r="M7" i="395"/>
  <c r="AB7" i="395" s="1"/>
  <c r="K7" i="395"/>
  <c r="G7" i="395"/>
  <c r="O6" i="395"/>
  <c r="M6" i="395"/>
  <c r="N6" i="395" s="1"/>
  <c r="K6" i="395"/>
  <c r="G6" i="395"/>
  <c r="O5" i="395"/>
  <c r="M5" i="395"/>
  <c r="N5" i="395" s="1"/>
  <c r="K5" i="395"/>
  <c r="G5" i="395"/>
  <c r="H2" i="395"/>
  <c r="D1" i="395"/>
  <c r="F3" i="394" s="1"/>
  <c r="X34" i="394"/>
  <c r="W34" i="394"/>
  <c r="V34" i="394"/>
  <c r="P34" i="394"/>
  <c r="O34" i="394"/>
  <c r="N34" i="394"/>
  <c r="M34" i="394"/>
  <c r="H34" i="394"/>
  <c r="G34" i="394"/>
  <c r="O16" i="394"/>
  <c r="N16" i="394"/>
  <c r="M16" i="394"/>
  <c r="H16" i="394"/>
  <c r="G16" i="394"/>
  <c r="F16" i="394"/>
  <c r="E16" i="394"/>
  <c r="F8" i="394"/>
  <c r="M7" i="394"/>
  <c r="K7" i="394"/>
  <c r="I7" i="394"/>
  <c r="G7" i="394"/>
  <c r="F7" i="394"/>
  <c r="E7" i="394"/>
  <c r="M6" i="394"/>
  <c r="K6" i="394"/>
  <c r="I6" i="394"/>
  <c r="G6" i="394"/>
  <c r="F6" i="394"/>
  <c r="E6" i="394"/>
  <c r="AD123" i="393"/>
  <c r="AC123" i="393"/>
  <c r="Z123" i="393"/>
  <c r="Y123" i="393"/>
  <c r="T123" i="393"/>
  <c r="S123" i="393"/>
  <c r="L123" i="393"/>
  <c r="J123" i="393"/>
  <c r="I123" i="393"/>
  <c r="O109" i="393"/>
  <c r="M109" i="393"/>
  <c r="AF109" i="393" s="1"/>
  <c r="K109" i="393"/>
  <c r="G109" i="393"/>
  <c r="O108" i="393"/>
  <c r="M108" i="393"/>
  <c r="K108" i="393"/>
  <c r="G108" i="393"/>
  <c r="O107" i="393"/>
  <c r="M107" i="393"/>
  <c r="AF107" i="393" s="1"/>
  <c r="K107" i="393"/>
  <c r="G107" i="393"/>
  <c r="AD106" i="393"/>
  <c r="AC106" i="393"/>
  <c r="Z106" i="393"/>
  <c r="Y106" i="393"/>
  <c r="T106" i="393"/>
  <c r="S106" i="393"/>
  <c r="L106" i="393"/>
  <c r="J106" i="393"/>
  <c r="I106" i="393"/>
  <c r="O91" i="393"/>
  <c r="M91" i="393"/>
  <c r="AF91" i="393" s="1"/>
  <c r="K91" i="393"/>
  <c r="G91" i="393"/>
  <c r="O90" i="393"/>
  <c r="M90" i="393"/>
  <c r="N90" i="393" s="1"/>
  <c r="K90" i="393"/>
  <c r="G90" i="393"/>
  <c r="AD89" i="393"/>
  <c r="AC89" i="393"/>
  <c r="Z89" i="393"/>
  <c r="Y89" i="393"/>
  <c r="T89" i="393"/>
  <c r="S89" i="393"/>
  <c r="L89" i="393"/>
  <c r="J89" i="393"/>
  <c r="I89" i="393"/>
  <c r="O74" i="393"/>
  <c r="M74" i="393"/>
  <c r="AF74" i="393" s="1"/>
  <c r="K74" i="393"/>
  <c r="G74" i="393"/>
  <c r="O73" i="393"/>
  <c r="M73" i="393"/>
  <c r="K73" i="393"/>
  <c r="G73" i="393"/>
  <c r="AD72" i="393"/>
  <c r="AC72" i="393"/>
  <c r="Z72" i="393"/>
  <c r="Y72" i="393"/>
  <c r="T72" i="393"/>
  <c r="S72" i="393"/>
  <c r="L72" i="393"/>
  <c r="J72" i="393"/>
  <c r="I72" i="393"/>
  <c r="O62" i="393"/>
  <c r="M62" i="393"/>
  <c r="AF62" i="393" s="1"/>
  <c r="K62" i="393"/>
  <c r="G62" i="393"/>
  <c r="O61" i="393"/>
  <c r="M61" i="393"/>
  <c r="AE61" i="393" s="1"/>
  <c r="K61" i="393"/>
  <c r="G61" i="393"/>
  <c r="O60" i="393"/>
  <c r="M60" i="393"/>
  <c r="K60" i="393"/>
  <c r="G60" i="393"/>
  <c r="O59" i="393"/>
  <c r="M59" i="393"/>
  <c r="N59" i="393" s="1"/>
  <c r="K59" i="393"/>
  <c r="G59" i="393"/>
  <c r="O58" i="393"/>
  <c r="M58" i="393"/>
  <c r="AF58" i="393" s="1"/>
  <c r="K58" i="393"/>
  <c r="G58" i="393"/>
  <c r="O57" i="393"/>
  <c r="M57" i="393"/>
  <c r="AF57" i="393" s="1"/>
  <c r="K57" i="393"/>
  <c r="G57" i="393"/>
  <c r="O56" i="393"/>
  <c r="M56" i="393"/>
  <c r="AF56" i="393" s="1"/>
  <c r="K56" i="393"/>
  <c r="G56" i="393"/>
  <c r="AD55" i="393"/>
  <c r="AC55" i="393"/>
  <c r="Z55" i="393"/>
  <c r="Y55" i="393"/>
  <c r="T55" i="393"/>
  <c r="S55" i="393"/>
  <c r="L55" i="393"/>
  <c r="J55" i="393"/>
  <c r="K55" i="393" s="1"/>
  <c r="I55" i="393"/>
  <c r="AF41" i="393"/>
  <c r="AE41" i="393"/>
  <c r="O41" i="393"/>
  <c r="M41" i="393"/>
  <c r="N41" i="393" s="1"/>
  <c r="K41" i="393"/>
  <c r="G41" i="393"/>
  <c r="O40" i="393"/>
  <c r="M40" i="393"/>
  <c r="AF40" i="393" s="1"/>
  <c r="K40" i="393"/>
  <c r="G40" i="393"/>
  <c r="O39" i="393"/>
  <c r="M39" i="393"/>
  <c r="N39" i="393" s="1"/>
  <c r="K39" i="393"/>
  <c r="G39" i="393"/>
  <c r="AD38" i="393"/>
  <c r="AC38" i="393"/>
  <c r="Z38" i="393"/>
  <c r="Y38" i="393"/>
  <c r="T38" i="393"/>
  <c r="S38" i="393"/>
  <c r="L38" i="393"/>
  <c r="J38" i="393"/>
  <c r="K38" i="393" s="1"/>
  <c r="I38" i="393"/>
  <c r="O25" i="393"/>
  <c r="M25" i="393"/>
  <c r="AE25" i="393" s="1"/>
  <c r="K25" i="393"/>
  <c r="G25" i="393"/>
  <c r="O24" i="393"/>
  <c r="M24" i="393"/>
  <c r="N24" i="393" s="1"/>
  <c r="K24" i="393"/>
  <c r="G24" i="393"/>
  <c r="O23" i="393"/>
  <c r="M23" i="393"/>
  <c r="AF23" i="393" s="1"/>
  <c r="K23" i="393"/>
  <c r="G23" i="393"/>
  <c r="O22" i="393"/>
  <c r="M22" i="393"/>
  <c r="AF22" i="393" s="1"/>
  <c r="K22" i="393"/>
  <c r="G22" i="393"/>
  <c r="AD21" i="393"/>
  <c r="AC21" i="393"/>
  <c r="Z21" i="393"/>
  <c r="Y21" i="393"/>
  <c r="T21" i="393"/>
  <c r="S21" i="393"/>
  <c r="L21" i="393"/>
  <c r="J21" i="393"/>
  <c r="I21" i="393"/>
  <c r="O7" i="393"/>
  <c r="M7" i="393"/>
  <c r="N7" i="393" s="1"/>
  <c r="K7" i="393"/>
  <c r="G7" i="393"/>
  <c r="O6" i="393"/>
  <c r="M6" i="393"/>
  <c r="AF6" i="393" s="1"/>
  <c r="K6" i="393"/>
  <c r="G6" i="393"/>
  <c r="O5" i="393"/>
  <c r="M5" i="393"/>
  <c r="AE5" i="393" s="1"/>
  <c r="K5" i="393"/>
  <c r="G5" i="393"/>
  <c r="H2" i="393"/>
  <c r="D1" i="393"/>
  <c r="T157" i="392"/>
  <c r="S157" i="392"/>
  <c r="L157" i="392"/>
  <c r="J157" i="392"/>
  <c r="I157" i="392"/>
  <c r="O151" i="392"/>
  <c r="M151" i="392"/>
  <c r="AB151" i="392" s="1"/>
  <c r="K151" i="392"/>
  <c r="G151" i="392"/>
  <c r="O150" i="392"/>
  <c r="M150" i="392"/>
  <c r="AA150" i="392" s="1"/>
  <c r="K150" i="392"/>
  <c r="G150" i="392"/>
  <c r="O149" i="392"/>
  <c r="M149" i="392"/>
  <c r="AB149" i="392" s="1"/>
  <c r="K149" i="392"/>
  <c r="G149" i="392"/>
  <c r="O148" i="392"/>
  <c r="M148" i="392"/>
  <c r="AB148" i="392" s="1"/>
  <c r="K148" i="392"/>
  <c r="G148" i="392"/>
  <c r="O147" i="392"/>
  <c r="M147" i="392"/>
  <c r="AB147" i="392" s="1"/>
  <c r="K147" i="392"/>
  <c r="G147" i="392"/>
  <c r="O146" i="392"/>
  <c r="M146" i="392"/>
  <c r="AB146" i="392" s="1"/>
  <c r="K146" i="392"/>
  <c r="G146" i="392"/>
  <c r="O145" i="392"/>
  <c r="M145" i="392"/>
  <c r="AB145" i="392" s="1"/>
  <c r="K145" i="392"/>
  <c r="G145" i="392"/>
  <c r="O144" i="392"/>
  <c r="M144" i="392"/>
  <c r="AB144" i="392" s="1"/>
  <c r="K144" i="392"/>
  <c r="G144" i="392"/>
  <c r="O143" i="392"/>
  <c r="M143" i="392"/>
  <c r="K143" i="392"/>
  <c r="G143" i="392"/>
  <c r="O142" i="392"/>
  <c r="M142" i="392"/>
  <c r="AB142" i="392" s="1"/>
  <c r="K142" i="392"/>
  <c r="G142" i="392"/>
  <c r="O141" i="392"/>
  <c r="M141" i="392"/>
  <c r="N141" i="392" s="1"/>
  <c r="K141" i="392"/>
  <c r="G141" i="392"/>
  <c r="T140" i="392"/>
  <c r="S140" i="392"/>
  <c r="L140" i="392"/>
  <c r="J140" i="392"/>
  <c r="I140" i="392"/>
  <c r="O132" i="392"/>
  <c r="M132" i="392"/>
  <c r="AA132" i="392" s="1"/>
  <c r="K132" i="392"/>
  <c r="G132" i="392"/>
  <c r="O131" i="392"/>
  <c r="M131" i="392"/>
  <c r="AB131" i="392" s="1"/>
  <c r="K131" i="392"/>
  <c r="G131" i="392"/>
  <c r="O130" i="392"/>
  <c r="M130" i="392"/>
  <c r="K130" i="392"/>
  <c r="G130" i="392"/>
  <c r="O129" i="392"/>
  <c r="M129" i="392"/>
  <c r="N129" i="392" s="1"/>
  <c r="K129" i="392"/>
  <c r="G129" i="392"/>
  <c r="O128" i="392"/>
  <c r="M128" i="392"/>
  <c r="K128" i="392"/>
  <c r="G128" i="392"/>
  <c r="O127" i="392"/>
  <c r="M127" i="392"/>
  <c r="AB127" i="392" s="1"/>
  <c r="K127" i="392"/>
  <c r="G127" i="392"/>
  <c r="O126" i="392"/>
  <c r="M126" i="392"/>
  <c r="AB126" i="392" s="1"/>
  <c r="K126" i="392"/>
  <c r="G126" i="392"/>
  <c r="O125" i="392"/>
  <c r="M125" i="392"/>
  <c r="AB125" i="392" s="1"/>
  <c r="K125" i="392"/>
  <c r="G125" i="392"/>
  <c r="O124" i="392"/>
  <c r="M124" i="392"/>
  <c r="K124" i="392"/>
  <c r="G124" i="392"/>
  <c r="T123" i="392"/>
  <c r="S123" i="392"/>
  <c r="L123" i="392"/>
  <c r="J123" i="392"/>
  <c r="I123" i="392"/>
  <c r="O110" i="392"/>
  <c r="M110" i="392"/>
  <c r="K110" i="392"/>
  <c r="G110" i="392"/>
  <c r="O109" i="392"/>
  <c r="M109" i="392"/>
  <c r="AB109" i="392" s="1"/>
  <c r="K109" i="392"/>
  <c r="G109" i="392"/>
  <c r="O108" i="392"/>
  <c r="M108" i="392"/>
  <c r="AB108" i="392" s="1"/>
  <c r="K108" i="392"/>
  <c r="G108" i="392"/>
  <c r="O107" i="392"/>
  <c r="M107" i="392"/>
  <c r="K107" i="392"/>
  <c r="G107" i="392"/>
  <c r="T106" i="392"/>
  <c r="S106" i="392"/>
  <c r="L106" i="392"/>
  <c r="J106" i="392"/>
  <c r="K106" i="392" s="1"/>
  <c r="I106" i="392"/>
  <c r="O93" i="392"/>
  <c r="M93" i="392"/>
  <c r="AA93" i="392" s="1"/>
  <c r="K93" i="392"/>
  <c r="G93" i="392"/>
  <c r="O92" i="392"/>
  <c r="M92" i="392"/>
  <c r="N92" i="392" s="1"/>
  <c r="K92" i="392"/>
  <c r="G92" i="392"/>
  <c r="O91" i="392"/>
  <c r="M91" i="392"/>
  <c r="K91" i="392"/>
  <c r="G91" i="392"/>
  <c r="O90" i="392"/>
  <c r="M90" i="392"/>
  <c r="AB90" i="392" s="1"/>
  <c r="K90" i="392"/>
  <c r="G90" i="392"/>
  <c r="T89" i="392"/>
  <c r="S89" i="392"/>
  <c r="L89" i="392"/>
  <c r="J89" i="392"/>
  <c r="I89" i="392"/>
  <c r="O77" i="392"/>
  <c r="M77" i="392"/>
  <c r="AB77" i="392" s="1"/>
  <c r="K77" i="392"/>
  <c r="G77" i="392"/>
  <c r="O76" i="392"/>
  <c r="M76" i="392"/>
  <c r="AB76" i="392" s="1"/>
  <c r="K76" i="392"/>
  <c r="G76" i="392"/>
  <c r="O75" i="392"/>
  <c r="M75" i="392"/>
  <c r="AB75" i="392" s="1"/>
  <c r="K75" i="392"/>
  <c r="G75" i="392"/>
  <c r="AA74" i="392"/>
  <c r="O74" i="392"/>
  <c r="M74" i="392"/>
  <c r="AB74" i="392" s="1"/>
  <c r="K74" i="392"/>
  <c r="G74" i="392"/>
  <c r="O73" i="392"/>
  <c r="M73" i="392"/>
  <c r="AB73" i="392" s="1"/>
  <c r="K73" i="392"/>
  <c r="G73" i="392"/>
  <c r="T72" i="392"/>
  <c r="S72" i="392"/>
  <c r="L72" i="392"/>
  <c r="J72" i="392"/>
  <c r="I72" i="392"/>
  <c r="O60" i="392"/>
  <c r="N60" i="392"/>
  <c r="M60" i="392"/>
  <c r="AB60" i="392" s="1"/>
  <c r="K60" i="392"/>
  <c r="G60" i="392"/>
  <c r="O59" i="392"/>
  <c r="M59" i="392"/>
  <c r="AB59" i="392" s="1"/>
  <c r="K59" i="392"/>
  <c r="G59" i="392"/>
  <c r="O58" i="392"/>
  <c r="M58" i="392"/>
  <c r="AB58" i="392" s="1"/>
  <c r="K58" i="392"/>
  <c r="G58" i="392"/>
  <c r="O57" i="392"/>
  <c r="M57" i="392"/>
  <c r="AA57" i="392" s="1"/>
  <c r="K57" i="392"/>
  <c r="G57" i="392"/>
  <c r="O56" i="392"/>
  <c r="M56" i="392"/>
  <c r="AB56" i="392" s="1"/>
  <c r="K56" i="392"/>
  <c r="G56" i="392"/>
  <c r="T55" i="392"/>
  <c r="S55" i="392"/>
  <c r="L55" i="392"/>
  <c r="J55" i="392"/>
  <c r="I55" i="392"/>
  <c r="O39" i="392"/>
  <c r="M39" i="392"/>
  <c r="AB39" i="392" s="1"/>
  <c r="K39" i="392"/>
  <c r="G39" i="392"/>
  <c r="T38" i="392"/>
  <c r="S38" i="392"/>
  <c r="L38" i="392"/>
  <c r="J38" i="392"/>
  <c r="I38" i="392"/>
  <c r="O23" i="392"/>
  <c r="M23" i="392"/>
  <c r="AB23" i="392" s="1"/>
  <c r="K23" i="392"/>
  <c r="G23" i="392"/>
  <c r="O22" i="392"/>
  <c r="N22" i="392"/>
  <c r="P22" i="392" s="1"/>
  <c r="M22" i="392"/>
  <c r="AB22" i="392" s="1"/>
  <c r="K22" i="392"/>
  <c r="G22" i="392"/>
  <c r="T21" i="392"/>
  <c r="S21" i="392"/>
  <c r="L21" i="392"/>
  <c r="J21" i="392"/>
  <c r="I21" i="392"/>
  <c r="O10" i="392"/>
  <c r="M10" i="392"/>
  <c r="AB10" i="392" s="1"/>
  <c r="K10" i="392"/>
  <c r="G10" i="392"/>
  <c r="O9" i="392"/>
  <c r="M9" i="392"/>
  <c r="K9" i="392"/>
  <c r="G9" i="392"/>
  <c r="O8" i="392"/>
  <c r="M8" i="392"/>
  <c r="AA8" i="392" s="1"/>
  <c r="K8" i="392"/>
  <c r="G8" i="392"/>
  <c r="O7" i="392"/>
  <c r="M7" i="392"/>
  <c r="AB7" i="392" s="1"/>
  <c r="K7" i="392"/>
  <c r="G7" i="392"/>
  <c r="O6" i="392"/>
  <c r="M6" i="392"/>
  <c r="AB6" i="392" s="1"/>
  <c r="K6" i="392"/>
  <c r="G6" i="392"/>
  <c r="O5" i="392"/>
  <c r="M5" i="392"/>
  <c r="AB5" i="392" s="1"/>
  <c r="K5" i="392"/>
  <c r="G5" i="392"/>
  <c r="H2" i="392"/>
  <c r="D1" i="392"/>
  <c r="X34" i="391"/>
  <c r="W34" i="391"/>
  <c r="V34" i="391"/>
  <c r="P34" i="391"/>
  <c r="O34" i="391"/>
  <c r="N34" i="391"/>
  <c r="M34" i="391"/>
  <c r="H34" i="391"/>
  <c r="G34" i="391"/>
  <c r="O16" i="391"/>
  <c r="N16" i="391"/>
  <c r="M16" i="391"/>
  <c r="H16" i="391"/>
  <c r="G16" i="391"/>
  <c r="F16" i="391"/>
  <c r="E16" i="391"/>
  <c r="F8" i="391"/>
  <c r="M7" i="391"/>
  <c r="K7" i="391"/>
  <c r="I7" i="391"/>
  <c r="G7" i="391"/>
  <c r="F7" i="391"/>
  <c r="E7" i="391"/>
  <c r="M6" i="391"/>
  <c r="K6" i="391"/>
  <c r="I6" i="391"/>
  <c r="G6" i="391"/>
  <c r="F6" i="391"/>
  <c r="E6" i="391"/>
  <c r="AD123" i="390"/>
  <c r="AC123" i="390"/>
  <c r="Z123" i="390"/>
  <c r="Y123" i="390"/>
  <c r="T123" i="390"/>
  <c r="S123" i="390"/>
  <c r="L123" i="390"/>
  <c r="J123" i="390"/>
  <c r="I123" i="390"/>
  <c r="O109" i="390"/>
  <c r="M109" i="390"/>
  <c r="AF109" i="390" s="1"/>
  <c r="K109" i="390"/>
  <c r="G109" i="390"/>
  <c r="O108" i="390"/>
  <c r="M108" i="390"/>
  <c r="AF108" i="390" s="1"/>
  <c r="K108" i="390"/>
  <c r="G108" i="390"/>
  <c r="O107" i="390"/>
  <c r="M107" i="390"/>
  <c r="AE107" i="390" s="1"/>
  <c r="K107" i="390"/>
  <c r="G107" i="390"/>
  <c r="AD106" i="390"/>
  <c r="AC106" i="390"/>
  <c r="Z106" i="390"/>
  <c r="Y106" i="390"/>
  <c r="T106" i="390"/>
  <c r="S106" i="390"/>
  <c r="L106" i="390"/>
  <c r="J106" i="390"/>
  <c r="I106" i="390"/>
  <c r="O91" i="390"/>
  <c r="M91" i="390"/>
  <c r="N91" i="390" s="1"/>
  <c r="K91" i="390"/>
  <c r="G91" i="390"/>
  <c r="O90" i="390"/>
  <c r="M90" i="390"/>
  <c r="AF90" i="390" s="1"/>
  <c r="K90" i="390"/>
  <c r="G90" i="390"/>
  <c r="AD89" i="390"/>
  <c r="AC89" i="390"/>
  <c r="Z89" i="390"/>
  <c r="Y89" i="390"/>
  <c r="T89" i="390"/>
  <c r="S89" i="390"/>
  <c r="L89" i="390"/>
  <c r="J89" i="390"/>
  <c r="I89" i="390"/>
  <c r="O74" i="390"/>
  <c r="M74" i="390"/>
  <c r="AF74" i="390" s="1"/>
  <c r="K74" i="390"/>
  <c r="G74" i="390"/>
  <c r="O73" i="390"/>
  <c r="M73" i="390"/>
  <c r="AE73" i="390" s="1"/>
  <c r="K73" i="390"/>
  <c r="G73" i="390"/>
  <c r="AD72" i="390"/>
  <c r="AC72" i="390"/>
  <c r="Z72" i="390"/>
  <c r="Y72" i="390"/>
  <c r="T72" i="390"/>
  <c r="S72" i="390"/>
  <c r="L72" i="390"/>
  <c r="J72" i="390"/>
  <c r="I72" i="390"/>
  <c r="O60" i="390"/>
  <c r="M60" i="390"/>
  <c r="AF60" i="390" s="1"/>
  <c r="K60" i="390"/>
  <c r="G60" i="390"/>
  <c r="O59" i="390"/>
  <c r="M59" i="390"/>
  <c r="AE59" i="390" s="1"/>
  <c r="K59" i="390"/>
  <c r="G59" i="390"/>
  <c r="O58" i="390"/>
  <c r="M58" i="390"/>
  <c r="K58" i="390"/>
  <c r="G58" i="390"/>
  <c r="O57" i="390"/>
  <c r="M57" i="390"/>
  <c r="N57" i="390" s="1"/>
  <c r="K57" i="390"/>
  <c r="G57" i="390"/>
  <c r="O56" i="390"/>
  <c r="M56" i="390"/>
  <c r="N56" i="390" s="1"/>
  <c r="K56" i="390"/>
  <c r="G56" i="390"/>
  <c r="AD55" i="390"/>
  <c r="AC55" i="390"/>
  <c r="Z55" i="390"/>
  <c r="Y55" i="390"/>
  <c r="T55" i="390"/>
  <c r="S55" i="390"/>
  <c r="L55" i="390"/>
  <c r="J55" i="390"/>
  <c r="I55" i="390"/>
  <c r="O41" i="390"/>
  <c r="M41" i="390"/>
  <c r="AF41" i="390" s="1"/>
  <c r="K41" i="390"/>
  <c r="G41" i="390"/>
  <c r="O40" i="390"/>
  <c r="M40" i="390"/>
  <c r="AE40" i="390" s="1"/>
  <c r="K40" i="390"/>
  <c r="G40" i="390"/>
  <c r="O39" i="390"/>
  <c r="M39" i="390"/>
  <c r="K39" i="390"/>
  <c r="G39" i="390"/>
  <c r="AD38" i="390"/>
  <c r="AC38" i="390"/>
  <c r="Z38" i="390"/>
  <c r="Y38" i="390"/>
  <c r="T38" i="390"/>
  <c r="S38" i="390"/>
  <c r="L38" i="390"/>
  <c r="J38" i="390"/>
  <c r="I38" i="390"/>
  <c r="O25" i="390"/>
  <c r="M25" i="390"/>
  <c r="K25" i="390"/>
  <c r="G25" i="390"/>
  <c r="O24" i="390"/>
  <c r="M24" i="390"/>
  <c r="AF24" i="390" s="1"/>
  <c r="K24" i="390"/>
  <c r="G24" i="390"/>
  <c r="O23" i="390"/>
  <c r="M23" i="390"/>
  <c r="AF23" i="390" s="1"/>
  <c r="K23" i="390"/>
  <c r="G23" i="390"/>
  <c r="AF22" i="390"/>
  <c r="O22" i="390"/>
  <c r="M22" i="390"/>
  <c r="AE22" i="390" s="1"/>
  <c r="K22" i="390"/>
  <c r="G22" i="390"/>
  <c r="AD21" i="390"/>
  <c r="AC21" i="390"/>
  <c r="Z21" i="390"/>
  <c r="Y21" i="390"/>
  <c r="T21" i="390"/>
  <c r="S21" i="390"/>
  <c r="L21" i="390"/>
  <c r="J21" i="390"/>
  <c r="I21" i="390"/>
  <c r="O7" i="390"/>
  <c r="M7" i="390"/>
  <c r="AF7" i="390" s="1"/>
  <c r="K7" i="390"/>
  <c r="G7" i="390"/>
  <c r="O6" i="390"/>
  <c r="M6" i="390"/>
  <c r="AE6" i="390" s="1"/>
  <c r="K6" i="390"/>
  <c r="G6" i="390"/>
  <c r="O5" i="390"/>
  <c r="M5" i="390"/>
  <c r="K5" i="390"/>
  <c r="G5" i="390"/>
  <c r="H2" i="390"/>
  <c r="D1" i="390"/>
  <c r="T157" i="389"/>
  <c r="S157" i="389"/>
  <c r="L157" i="389"/>
  <c r="J157" i="389"/>
  <c r="I157" i="389"/>
  <c r="O151" i="389"/>
  <c r="M151" i="389"/>
  <c r="AB151" i="389" s="1"/>
  <c r="K151" i="389"/>
  <c r="G151" i="389"/>
  <c r="O150" i="389"/>
  <c r="M150" i="389"/>
  <c r="AB150" i="389" s="1"/>
  <c r="K150" i="389"/>
  <c r="G150" i="389"/>
  <c r="O149" i="389"/>
  <c r="M149" i="389"/>
  <c r="AB149" i="389" s="1"/>
  <c r="K149" i="389"/>
  <c r="G149" i="389"/>
  <c r="O148" i="389"/>
  <c r="M148" i="389"/>
  <c r="AB148" i="389" s="1"/>
  <c r="K148" i="389"/>
  <c r="G148" i="389"/>
  <c r="O147" i="389"/>
  <c r="M147" i="389"/>
  <c r="K147" i="389"/>
  <c r="G147" i="389"/>
  <c r="O146" i="389"/>
  <c r="M146" i="389"/>
  <c r="K146" i="389"/>
  <c r="G146" i="389"/>
  <c r="O145" i="389"/>
  <c r="M145" i="389"/>
  <c r="K145" i="389"/>
  <c r="G145" i="389"/>
  <c r="O144" i="389"/>
  <c r="M144" i="389"/>
  <c r="AB144" i="389" s="1"/>
  <c r="K144" i="389"/>
  <c r="G144" i="389"/>
  <c r="O143" i="389"/>
  <c r="M143" i="389"/>
  <c r="K143" i="389"/>
  <c r="G143" i="389"/>
  <c r="O142" i="389"/>
  <c r="M142" i="389"/>
  <c r="K142" i="389"/>
  <c r="G142" i="389"/>
  <c r="O141" i="389"/>
  <c r="M141" i="389"/>
  <c r="K141" i="389"/>
  <c r="G141" i="389"/>
  <c r="T140" i="389"/>
  <c r="S140" i="389"/>
  <c r="L140" i="389"/>
  <c r="J140" i="389"/>
  <c r="I140" i="389"/>
  <c r="O132" i="389"/>
  <c r="M132" i="389"/>
  <c r="K132" i="389"/>
  <c r="G132" i="389"/>
  <c r="O131" i="389"/>
  <c r="M131" i="389"/>
  <c r="AA131" i="389" s="1"/>
  <c r="K131" i="389"/>
  <c r="G131" i="389"/>
  <c r="O130" i="389"/>
  <c r="M130" i="389"/>
  <c r="AB130" i="389" s="1"/>
  <c r="K130" i="389"/>
  <c r="G130" i="389"/>
  <c r="O129" i="389"/>
  <c r="M129" i="389"/>
  <c r="AB129" i="389" s="1"/>
  <c r="K129" i="389"/>
  <c r="G129" i="389"/>
  <c r="O128" i="389"/>
  <c r="M128" i="389"/>
  <c r="K128" i="389"/>
  <c r="G128" i="389"/>
  <c r="O127" i="389"/>
  <c r="M127" i="389"/>
  <c r="AA127" i="389" s="1"/>
  <c r="K127" i="389"/>
  <c r="G127" i="389"/>
  <c r="O126" i="389"/>
  <c r="M126" i="389"/>
  <c r="K126" i="389"/>
  <c r="G126" i="389"/>
  <c r="O125" i="389"/>
  <c r="M125" i="389"/>
  <c r="K125" i="389"/>
  <c r="G125" i="389"/>
  <c r="O124" i="389"/>
  <c r="M124" i="389"/>
  <c r="AB124" i="389" s="1"/>
  <c r="K124" i="389"/>
  <c r="G124" i="389"/>
  <c r="T123" i="389"/>
  <c r="S123" i="389"/>
  <c r="L123" i="389"/>
  <c r="J123" i="389"/>
  <c r="I123" i="389"/>
  <c r="O110" i="389"/>
  <c r="M110" i="389"/>
  <c r="AB110" i="389" s="1"/>
  <c r="K110" i="389"/>
  <c r="G110" i="389"/>
  <c r="O109" i="389"/>
  <c r="M109" i="389"/>
  <c r="N109" i="389" s="1"/>
  <c r="K109" i="389"/>
  <c r="G109" i="389"/>
  <c r="O108" i="389"/>
  <c r="M108" i="389"/>
  <c r="AB108" i="389" s="1"/>
  <c r="K108" i="389"/>
  <c r="G108" i="389"/>
  <c r="O107" i="389"/>
  <c r="M107" i="389"/>
  <c r="AB107" i="389" s="1"/>
  <c r="K107" i="389"/>
  <c r="G107" i="389"/>
  <c r="T106" i="389"/>
  <c r="S106" i="389"/>
  <c r="L106" i="389"/>
  <c r="J106" i="389"/>
  <c r="I106" i="389"/>
  <c r="O93" i="389"/>
  <c r="M93" i="389"/>
  <c r="K93" i="389"/>
  <c r="G93" i="389"/>
  <c r="O92" i="389"/>
  <c r="M92" i="389"/>
  <c r="AB92" i="389" s="1"/>
  <c r="K92" i="389"/>
  <c r="G92" i="389"/>
  <c r="O91" i="389"/>
  <c r="M91" i="389"/>
  <c r="AB91" i="389" s="1"/>
  <c r="K91" i="389"/>
  <c r="G91" i="389"/>
  <c r="O90" i="389"/>
  <c r="M90" i="389"/>
  <c r="N90" i="389" s="1"/>
  <c r="K90" i="389"/>
  <c r="G90" i="389"/>
  <c r="T89" i="389"/>
  <c r="S89" i="389"/>
  <c r="L89" i="389"/>
  <c r="J89" i="389"/>
  <c r="I89" i="389"/>
  <c r="O77" i="389"/>
  <c r="M77" i="389"/>
  <c r="K77" i="389"/>
  <c r="G77" i="389"/>
  <c r="O76" i="389"/>
  <c r="M76" i="389"/>
  <c r="K76" i="389"/>
  <c r="G76" i="389"/>
  <c r="O75" i="389"/>
  <c r="M75" i="389"/>
  <c r="AB75" i="389" s="1"/>
  <c r="K75" i="389"/>
  <c r="G75" i="389"/>
  <c r="O74" i="389"/>
  <c r="M74" i="389"/>
  <c r="AB74" i="389" s="1"/>
  <c r="K74" i="389"/>
  <c r="G74" i="389"/>
  <c r="O73" i="389"/>
  <c r="M73" i="389"/>
  <c r="K73" i="389"/>
  <c r="G73" i="389"/>
  <c r="T72" i="389"/>
  <c r="S72" i="389"/>
  <c r="L72" i="389"/>
  <c r="J72" i="389"/>
  <c r="I72" i="389"/>
  <c r="O60" i="389"/>
  <c r="M60" i="389"/>
  <c r="K60" i="389"/>
  <c r="G60" i="389"/>
  <c r="O59" i="389"/>
  <c r="M59" i="389"/>
  <c r="K59" i="389"/>
  <c r="G59" i="389"/>
  <c r="O58" i="389"/>
  <c r="M58" i="389"/>
  <c r="AB58" i="389" s="1"/>
  <c r="K58" i="389"/>
  <c r="G58" i="389"/>
  <c r="O57" i="389"/>
  <c r="M57" i="389"/>
  <c r="N57" i="389" s="1"/>
  <c r="Q57" i="389" s="1"/>
  <c r="K57" i="389"/>
  <c r="G57" i="389"/>
  <c r="O56" i="389"/>
  <c r="M56" i="389"/>
  <c r="K56" i="389"/>
  <c r="G56" i="389"/>
  <c r="T55" i="389"/>
  <c r="S55" i="389"/>
  <c r="L55" i="389"/>
  <c r="J55" i="389"/>
  <c r="I55" i="389"/>
  <c r="O39" i="389"/>
  <c r="M39" i="389"/>
  <c r="M55" i="389" s="1"/>
  <c r="K39" i="389"/>
  <c r="G39" i="389"/>
  <c r="T38" i="389"/>
  <c r="S38" i="389"/>
  <c r="L38" i="389"/>
  <c r="J38" i="389"/>
  <c r="I38" i="389"/>
  <c r="O23" i="389"/>
  <c r="M23" i="389"/>
  <c r="AB23" i="389" s="1"/>
  <c r="K23" i="389"/>
  <c r="G23" i="389"/>
  <c r="O22" i="389"/>
  <c r="M22" i="389"/>
  <c r="K22" i="389"/>
  <c r="G22" i="389"/>
  <c r="T21" i="389"/>
  <c r="S21" i="389"/>
  <c r="L21" i="389"/>
  <c r="J21" i="389"/>
  <c r="I21" i="389"/>
  <c r="O10" i="389"/>
  <c r="M10" i="389"/>
  <c r="K10" i="389"/>
  <c r="G10" i="389"/>
  <c r="O9" i="389"/>
  <c r="M9" i="389"/>
  <c r="AB9" i="389" s="1"/>
  <c r="K9" i="389"/>
  <c r="G9" i="389"/>
  <c r="O8" i="389"/>
  <c r="M8" i="389"/>
  <c r="K8" i="389"/>
  <c r="G8" i="389"/>
  <c r="O7" i="389"/>
  <c r="M7" i="389"/>
  <c r="K7" i="389"/>
  <c r="G7" i="389"/>
  <c r="O6" i="389"/>
  <c r="M6" i="389"/>
  <c r="AB6" i="389" s="1"/>
  <c r="K6" i="389"/>
  <c r="G6" i="389"/>
  <c r="O5" i="389"/>
  <c r="M5" i="389"/>
  <c r="AB5" i="389" s="1"/>
  <c r="K5" i="389"/>
  <c r="G5" i="389"/>
  <c r="H2" i="389"/>
  <c r="D1" i="389"/>
  <c r="X34" i="388"/>
  <c r="W34" i="388"/>
  <c r="V34" i="388"/>
  <c r="P34" i="388"/>
  <c r="O34" i="388"/>
  <c r="N34" i="388"/>
  <c r="M34" i="388"/>
  <c r="H34" i="388"/>
  <c r="G34" i="388"/>
  <c r="O16" i="388"/>
  <c r="N16" i="388"/>
  <c r="M16" i="388"/>
  <c r="H16" i="388"/>
  <c r="G16" i="388"/>
  <c r="F16" i="388"/>
  <c r="E16" i="388"/>
  <c r="F8" i="388"/>
  <c r="M7" i="388"/>
  <c r="K7" i="388"/>
  <c r="I7" i="388"/>
  <c r="G7" i="388"/>
  <c r="F7" i="388"/>
  <c r="E7" i="388"/>
  <c r="M6" i="388"/>
  <c r="K6" i="388"/>
  <c r="I6" i="388"/>
  <c r="G6" i="388"/>
  <c r="F6" i="388"/>
  <c r="E6" i="388"/>
  <c r="AD123" i="387"/>
  <c r="AC123" i="387"/>
  <c r="Z123" i="387"/>
  <c r="Y123" i="387"/>
  <c r="T123" i="387"/>
  <c r="S123" i="387"/>
  <c r="L123" i="387"/>
  <c r="J123" i="387"/>
  <c r="I123" i="387"/>
  <c r="O109" i="387"/>
  <c r="M109" i="387"/>
  <c r="AF109" i="387" s="1"/>
  <c r="K109" i="387"/>
  <c r="G109" i="387"/>
  <c r="AE108" i="387"/>
  <c r="O108" i="387"/>
  <c r="N108" i="387"/>
  <c r="Q108" i="387" s="1"/>
  <c r="M108" i="387"/>
  <c r="AF108" i="387" s="1"/>
  <c r="K108" i="387"/>
  <c r="G108" i="387"/>
  <c r="O107" i="387"/>
  <c r="M107" i="387"/>
  <c r="K107" i="387"/>
  <c r="G107" i="387"/>
  <c r="AD106" i="387"/>
  <c r="AC106" i="387"/>
  <c r="Z106" i="387"/>
  <c r="Y106" i="387"/>
  <c r="T106" i="387"/>
  <c r="S106" i="387"/>
  <c r="L106" i="387"/>
  <c r="J106" i="387"/>
  <c r="I106" i="387"/>
  <c r="O91" i="387"/>
  <c r="M91" i="387"/>
  <c r="N91" i="387" s="1"/>
  <c r="K91" i="387"/>
  <c r="G91" i="387"/>
  <c r="O90" i="387"/>
  <c r="M90" i="387"/>
  <c r="K90" i="387"/>
  <c r="G90" i="387"/>
  <c r="AD89" i="387"/>
  <c r="AC89" i="387"/>
  <c r="Z89" i="387"/>
  <c r="Y89" i="387"/>
  <c r="T89" i="387"/>
  <c r="S89" i="387"/>
  <c r="L89" i="387"/>
  <c r="J89" i="387"/>
  <c r="I89" i="387"/>
  <c r="O74" i="387"/>
  <c r="M74" i="387"/>
  <c r="AF74" i="387" s="1"/>
  <c r="K74" i="387"/>
  <c r="G74" i="387"/>
  <c r="O73" i="387"/>
  <c r="M73" i="387"/>
  <c r="K73" i="387"/>
  <c r="G73" i="387"/>
  <c r="AD72" i="387"/>
  <c r="AC72" i="387"/>
  <c r="Z72" i="387"/>
  <c r="Y72" i="387"/>
  <c r="T72" i="387"/>
  <c r="S72" i="387"/>
  <c r="L72" i="387"/>
  <c r="J72" i="387"/>
  <c r="I72" i="387"/>
  <c r="O60" i="387"/>
  <c r="M60" i="387"/>
  <c r="AF60" i="387" s="1"/>
  <c r="K60" i="387"/>
  <c r="G60" i="387"/>
  <c r="O59" i="387"/>
  <c r="M59" i="387"/>
  <c r="N59" i="387" s="1"/>
  <c r="K59" i="387"/>
  <c r="G59" i="387"/>
  <c r="O58" i="387"/>
  <c r="M58" i="387"/>
  <c r="AF58" i="387" s="1"/>
  <c r="K58" i="387"/>
  <c r="G58" i="387"/>
  <c r="O57" i="387"/>
  <c r="M57" i="387"/>
  <c r="K57" i="387"/>
  <c r="G57" i="387"/>
  <c r="O56" i="387"/>
  <c r="M56" i="387"/>
  <c r="K56" i="387"/>
  <c r="G56" i="387"/>
  <c r="AD55" i="387"/>
  <c r="AC55" i="387"/>
  <c r="Z55" i="387"/>
  <c r="Y55" i="387"/>
  <c r="T55" i="387"/>
  <c r="S55" i="387"/>
  <c r="L55" i="387"/>
  <c r="J55" i="387"/>
  <c r="I55" i="387"/>
  <c r="O41" i="387"/>
  <c r="M41" i="387"/>
  <c r="K41" i="387"/>
  <c r="G41" i="387"/>
  <c r="O40" i="387"/>
  <c r="M40" i="387"/>
  <c r="K40" i="387"/>
  <c r="G40" i="387"/>
  <c r="O39" i="387"/>
  <c r="M39" i="387"/>
  <c r="N39" i="387" s="1"/>
  <c r="K39" i="387"/>
  <c r="G39" i="387"/>
  <c r="AD38" i="387"/>
  <c r="AC38" i="387"/>
  <c r="Z38" i="387"/>
  <c r="Y38" i="387"/>
  <c r="T38" i="387"/>
  <c r="S38" i="387"/>
  <c r="L38" i="387"/>
  <c r="J38" i="387"/>
  <c r="I38" i="387"/>
  <c r="K38" i="387" s="1"/>
  <c r="O25" i="387"/>
  <c r="M25" i="387"/>
  <c r="N25" i="387" s="1"/>
  <c r="K25" i="387"/>
  <c r="G25" i="387"/>
  <c r="O24" i="387"/>
  <c r="M24" i="387"/>
  <c r="AF24" i="387" s="1"/>
  <c r="K24" i="387"/>
  <c r="G24" i="387"/>
  <c r="O23" i="387"/>
  <c r="M23" i="387"/>
  <c r="AF23" i="387" s="1"/>
  <c r="K23" i="387"/>
  <c r="G23" i="387"/>
  <c r="O22" i="387"/>
  <c r="M22" i="387"/>
  <c r="AE22" i="387" s="1"/>
  <c r="K22" i="387"/>
  <c r="G22" i="387"/>
  <c r="AD21" i="387"/>
  <c r="AC21" i="387"/>
  <c r="Z21" i="387"/>
  <c r="Y21" i="387"/>
  <c r="T21" i="387"/>
  <c r="S21" i="387"/>
  <c r="L21" i="387"/>
  <c r="J21" i="387"/>
  <c r="I21" i="387"/>
  <c r="O7" i="387"/>
  <c r="M7" i="387"/>
  <c r="N7" i="387" s="1"/>
  <c r="K7" i="387"/>
  <c r="G7" i="387"/>
  <c r="O6" i="387"/>
  <c r="M6" i="387"/>
  <c r="AE6" i="387" s="1"/>
  <c r="K6" i="387"/>
  <c r="G6" i="387"/>
  <c r="O5" i="387"/>
  <c r="M5" i="387"/>
  <c r="N5" i="387" s="1"/>
  <c r="K5" i="387"/>
  <c r="G5" i="387"/>
  <c r="H2" i="387"/>
  <c r="D1" i="387"/>
  <c r="T157" i="386"/>
  <c r="S157" i="386"/>
  <c r="L157" i="386"/>
  <c r="J157" i="386"/>
  <c r="I157" i="386"/>
  <c r="O157" i="386" s="1"/>
  <c r="O151" i="386"/>
  <c r="M151" i="386"/>
  <c r="AB151" i="386" s="1"/>
  <c r="K151" i="386"/>
  <c r="G151" i="386"/>
  <c r="O150" i="386"/>
  <c r="M150" i="386"/>
  <c r="AA150" i="386" s="1"/>
  <c r="K150" i="386"/>
  <c r="G150" i="386"/>
  <c r="O149" i="386"/>
  <c r="M149" i="386"/>
  <c r="K149" i="386"/>
  <c r="G149" i="386"/>
  <c r="O148" i="386"/>
  <c r="M148" i="386"/>
  <c r="N148" i="386" s="1"/>
  <c r="K148" i="386"/>
  <c r="G148" i="386"/>
  <c r="O147" i="386"/>
  <c r="M147" i="386"/>
  <c r="K147" i="386"/>
  <c r="G147" i="386"/>
  <c r="O146" i="386"/>
  <c r="M146" i="386"/>
  <c r="N146" i="386" s="1"/>
  <c r="K146" i="386"/>
  <c r="G146" i="386"/>
  <c r="O145" i="386"/>
  <c r="M145" i="386"/>
  <c r="AB145" i="386" s="1"/>
  <c r="K145" i="386"/>
  <c r="G145" i="386"/>
  <c r="O144" i="386"/>
  <c r="M144" i="386"/>
  <c r="N144" i="386" s="1"/>
  <c r="K144" i="386"/>
  <c r="G144" i="386"/>
  <c r="O143" i="386"/>
  <c r="M143" i="386"/>
  <c r="K143" i="386"/>
  <c r="G143" i="386"/>
  <c r="O142" i="386"/>
  <c r="M142" i="386"/>
  <c r="AB142" i="386" s="1"/>
  <c r="K142" i="386"/>
  <c r="G142" i="386"/>
  <c r="O141" i="386"/>
  <c r="M141" i="386"/>
  <c r="AA141" i="386" s="1"/>
  <c r="K141" i="386"/>
  <c r="G141" i="386"/>
  <c r="T140" i="386"/>
  <c r="S140" i="386"/>
  <c r="L140" i="386"/>
  <c r="J140" i="386"/>
  <c r="I140" i="386"/>
  <c r="O131" i="386"/>
  <c r="M131" i="386"/>
  <c r="AB131" i="386" s="1"/>
  <c r="K131" i="386"/>
  <c r="G131" i="386"/>
  <c r="O130" i="386"/>
  <c r="M130" i="386"/>
  <c r="N130" i="386" s="1"/>
  <c r="K130" i="386"/>
  <c r="G130" i="386"/>
  <c r="O129" i="386"/>
  <c r="M129" i="386"/>
  <c r="AB129" i="386" s="1"/>
  <c r="K129" i="386"/>
  <c r="G129" i="386"/>
  <c r="O128" i="386"/>
  <c r="M128" i="386"/>
  <c r="K128" i="386"/>
  <c r="G128" i="386"/>
  <c r="O127" i="386"/>
  <c r="M127" i="386"/>
  <c r="AB127" i="386" s="1"/>
  <c r="K127" i="386"/>
  <c r="G127" i="386"/>
  <c r="O126" i="386"/>
  <c r="M126" i="386"/>
  <c r="N126" i="386" s="1"/>
  <c r="K126" i="386"/>
  <c r="G126" i="386"/>
  <c r="O125" i="386"/>
  <c r="M125" i="386"/>
  <c r="K125" i="386"/>
  <c r="G125" i="386"/>
  <c r="O124" i="386"/>
  <c r="M124" i="386"/>
  <c r="K124" i="386"/>
  <c r="G124" i="386"/>
  <c r="T123" i="386"/>
  <c r="S123" i="386"/>
  <c r="L123" i="386"/>
  <c r="J123" i="386"/>
  <c r="I123" i="386"/>
  <c r="O110" i="386"/>
  <c r="M110" i="386"/>
  <c r="K110" i="386"/>
  <c r="G110" i="386"/>
  <c r="O109" i="386"/>
  <c r="M109" i="386"/>
  <c r="K109" i="386"/>
  <c r="G109" i="386"/>
  <c r="O108" i="386"/>
  <c r="M108" i="386"/>
  <c r="N108" i="386" s="1"/>
  <c r="K108" i="386"/>
  <c r="G108" i="386"/>
  <c r="O107" i="386"/>
  <c r="M107" i="386"/>
  <c r="AB107" i="386" s="1"/>
  <c r="K107" i="386"/>
  <c r="G107" i="386"/>
  <c r="T106" i="386"/>
  <c r="S106" i="386"/>
  <c r="L106" i="386"/>
  <c r="J106" i="386"/>
  <c r="I106" i="386"/>
  <c r="AA95" i="386"/>
  <c r="O95" i="386"/>
  <c r="M95" i="386"/>
  <c r="AB95" i="386" s="1"/>
  <c r="K95" i="386"/>
  <c r="G95" i="386"/>
  <c r="O94" i="386"/>
  <c r="M94" i="386"/>
  <c r="N94" i="386" s="1"/>
  <c r="K94" i="386"/>
  <c r="G94" i="386"/>
  <c r="O93" i="386"/>
  <c r="M93" i="386"/>
  <c r="K93" i="386"/>
  <c r="G93" i="386"/>
  <c r="O92" i="386"/>
  <c r="M92" i="386"/>
  <c r="AB92" i="386" s="1"/>
  <c r="K92" i="386"/>
  <c r="G92" i="386"/>
  <c r="O91" i="386"/>
  <c r="M91" i="386"/>
  <c r="AB91" i="386" s="1"/>
  <c r="K91" i="386"/>
  <c r="G91" i="386"/>
  <c r="O90" i="386"/>
  <c r="M90" i="386"/>
  <c r="AB90" i="386" s="1"/>
  <c r="K90" i="386"/>
  <c r="G90" i="386"/>
  <c r="T89" i="386"/>
  <c r="S89" i="386"/>
  <c r="L89" i="386"/>
  <c r="J89" i="386"/>
  <c r="I89" i="386"/>
  <c r="O77" i="386"/>
  <c r="M77" i="386"/>
  <c r="K77" i="386"/>
  <c r="G77" i="386"/>
  <c r="O76" i="386"/>
  <c r="M76" i="386"/>
  <c r="AB76" i="386" s="1"/>
  <c r="K76" i="386"/>
  <c r="G76" i="386"/>
  <c r="O75" i="386"/>
  <c r="M75" i="386"/>
  <c r="AB75" i="386" s="1"/>
  <c r="K75" i="386"/>
  <c r="G75" i="386"/>
  <c r="O74" i="386"/>
  <c r="M74" i="386"/>
  <c r="AB74" i="386" s="1"/>
  <c r="K74" i="386"/>
  <c r="G74" i="386"/>
  <c r="O73" i="386"/>
  <c r="M73" i="386"/>
  <c r="AA73" i="386" s="1"/>
  <c r="K73" i="386"/>
  <c r="G73" i="386"/>
  <c r="T72" i="386"/>
  <c r="S72" i="386"/>
  <c r="L72" i="386"/>
  <c r="J72" i="386"/>
  <c r="I72" i="386"/>
  <c r="O60" i="386"/>
  <c r="M60" i="386"/>
  <c r="K60" i="386"/>
  <c r="G60" i="386"/>
  <c r="O59" i="386"/>
  <c r="M59" i="386"/>
  <c r="K59" i="386"/>
  <c r="G59" i="386"/>
  <c r="O58" i="386"/>
  <c r="M58" i="386"/>
  <c r="N58" i="386" s="1"/>
  <c r="K58" i="386"/>
  <c r="G58" i="386"/>
  <c r="O57" i="386"/>
  <c r="M57" i="386"/>
  <c r="AB57" i="386" s="1"/>
  <c r="K57" i="386"/>
  <c r="G57" i="386"/>
  <c r="O56" i="386"/>
  <c r="M56" i="386"/>
  <c r="K56" i="386"/>
  <c r="G56" i="386"/>
  <c r="T55" i="386"/>
  <c r="S55" i="386"/>
  <c r="L55" i="386"/>
  <c r="J55" i="386"/>
  <c r="I55" i="386"/>
  <c r="O39" i="386"/>
  <c r="M39" i="386"/>
  <c r="AB39" i="386" s="1"/>
  <c r="K39" i="386"/>
  <c r="G39" i="386"/>
  <c r="T38" i="386"/>
  <c r="S38" i="386"/>
  <c r="L38" i="386"/>
  <c r="J38" i="386"/>
  <c r="I38" i="386"/>
  <c r="O23" i="386"/>
  <c r="M23" i="386"/>
  <c r="K23" i="386"/>
  <c r="G23" i="386"/>
  <c r="O22" i="386"/>
  <c r="M22" i="386"/>
  <c r="K22" i="386"/>
  <c r="G22" i="386"/>
  <c r="T21" i="386"/>
  <c r="S21" i="386"/>
  <c r="L21" i="386"/>
  <c r="J21" i="386"/>
  <c r="I21" i="386"/>
  <c r="O10" i="386"/>
  <c r="M10" i="386"/>
  <c r="AB10" i="386" s="1"/>
  <c r="K10" i="386"/>
  <c r="G10" i="386"/>
  <c r="O9" i="386"/>
  <c r="M9" i="386"/>
  <c r="AB9" i="386" s="1"/>
  <c r="K9" i="386"/>
  <c r="G9" i="386"/>
  <c r="O8" i="386"/>
  <c r="M8" i="386"/>
  <c r="K8" i="386"/>
  <c r="G8" i="386"/>
  <c r="O7" i="386"/>
  <c r="M7" i="386"/>
  <c r="K7" i="386"/>
  <c r="G7" i="386"/>
  <c r="O6" i="386"/>
  <c r="M6" i="386"/>
  <c r="K6" i="386"/>
  <c r="G6" i="386"/>
  <c r="O5" i="386"/>
  <c r="M5" i="386"/>
  <c r="AA5" i="386" s="1"/>
  <c r="K5" i="386"/>
  <c r="G5" i="386"/>
  <c r="H2" i="386"/>
  <c r="D1" i="386"/>
  <c r="X34" i="385"/>
  <c r="W34" i="385"/>
  <c r="V34" i="385"/>
  <c r="P34" i="385"/>
  <c r="O34" i="385"/>
  <c r="N34" i="385"/>
  <c r="M34" i="385"/>
  <c r="H34" i="385"/>
  <c r="G34" i="385"/>
  <c r="O16" i="385"/>
  <c r="N16" i="385"/>
  <c r="M16" i="385"/>
  <c r="H16" i="385"/>
  <c r="G16" i="385"/>
  <c r="F16" i="385"/>
  <c r="E16" i="385"/>
  <c r="F8" i="385"/>
  <c r="M7" i="385"/>
  <c r="K7" i="385"/>
  <c r="I7" i="385"/>
  <c r="G7" i="385"/>
  <c r="F7" i="385"/>
  <c r="E7" i="385"/>
  <c r="M6" i="385"/>
  <c r="K6" i="385"/>
  <c r="I6" i="385"/>
  <c r="G6" i="385"/>
  <c r="F6" i="385"/>
  <c r="E6" i="385"/>
  <c r="AD123" i="384"/>
  <c r="AC123" i="384"/>
  <c r="Z123" i="384"/>
  <c r="Y123" i="384"/>
  <c r="T123" i="384"/>
  <c r="S123" i="384"/>
  <c r="L123" i="384"/>
  <c r="J123" i="384"/>
  <c r="I123" i="384"/>
  <c r="O109" i="384"/>
  <c r="M109" i="384"/>
  <c r="AE109" i="384" s="1"/>
  <c r="K109" i="384"/>
  <c r="G109" i="384"/>
  <c r="O108" i="384"/>
  <c r="M108" i="384"/>
  <c r="N108" i="384" s="1"/>
  <c r="K108" i="384"/>
  <c r="G108" i="384"/>
  <c r="O107" i="384"/>
  <c r="M107" i="384"/>
  <c r="AE107" i="384" s="1"/>
  <c r="K107" i="384"/>
  <c r="G107" i="384"/>
  <c r="AD106" i="384"/>
  <c r="AC106" i="384"/>
  <c r="Z106" i="384"/>
  <c r="Y106" i="384"/>
  <c r="T106" i="384"/>
  <c r="S106" i="384"/>
  <c r="L106" i="384"/>
  <c r="J106" i="384"/>
  <c r="I106" i="384"/>
  <c r="O91" i="384"/>
  <c r="M91" i="384"/>
  <c r="N91" i="384" s="1"/>
  <c r="K91" i="384"/>
  <c r="G91" i="384"/>
  <c r="O90" i="384"/>
  <c r="M90" i="384"/>
  <c r="K90" i="384"/>
  <c r="G90" i="384"/>
  <c r="AD89" i="384"/>
  <c r="AC89" i="384"/>
  <c r="Z89" i="384"/>
  <c r="Y89" i="384"/>
  <c r="T89" i="384"/>
  <c r="S89" i="384"/>
  <c r="L89" i="384"/>
  <c r="J89" i="384"/>
  <c r="I89" i="384"/>
  <c r="O74" i="384"/>
  <c r="M74" i="384"/>
  <c r="AF74" i="384" s="1"/>
  <c r="K74" i="384"/>
  <c r="G74" i="384"/>
  <c r="O73" i="384"/>
  <c r="M73" i="384"/>
  <c r="K73" i="384"/>
  <c r="G73" i="384"/>
  <c r="AD72" i="384"/>
  <c r="AC72" i="384"/>
  <c r="Z72" i="384"/>
  <c r="Y72" i="384"/>
  <c r="T72" i="384"/>
  <c r="S72" i="384"/>
  <c r="L72" i="384"/>
  <c r="J72" i="384"/>
  <c r="I72" i="384"/>
  <c r="O60" i="384"/>
  <c r="M60" i="384"/>
  <c r="AE60" i="384" s="1"/>
  <c r="K60" i="384"/>
  <c r="G60" i="384"/>
  <c r="O59" i="384"/>
  <c r="M59" i="384"/>
  <c r="K59" i="384"/>
  <c r="G59" i="384"/>
  <c r="O58" i="384"/>
  <c r="M58" i="384"/>
  <c r="AE58" i="384" s="1"/>
  <c r="K58" i="384"/>
  <c r="G58" i="384"/>
  <c r="O57" i="384"/>
  <c r="M57" i="384"/>
  <c r="N57" i="384" s="1"/>
  <c r="K57" i="384"/>
  <c r="G57" i="384"/>
  <c r="O56" i="384"/>
  <c r="M56" i="384"/>
  <c r="K56" i="384"/>
  <c r="G56" i="384"/>
  <c r="AD55" i="384"/>
  <c r="AC55" i="384"/>
  <c r="Z55" i="384"/>
  <c r="Y55" i="384"/>
  <c r="T55" i="384"/>
  <c r="S55" i="384"/>
  <c r="L55" i="384"/>
  <c r="O55" i="384" s="1"/>
  <c r="J55" i="384"/>
  <c r="I55" i="384"/>
  <c r="O41" i="384"/>
  <c r="M41" i="384"/>
  <c r="AF41" i="384" s="1"/>
  <c r="K41" i="384"/>
  <c r="G41" i="384"/>
  <c r="O40" i="384"/>
  <c r="M40" i="384"/>
  <c r="K40" i="384"/>
  <c r="G40" i="384"/>
  <c r="O39" i="384"/>
  <c r="M39" i="384"/>
  <c r="K39" i="384"/>
  <c r="G39" i="384"/>
  <c r="AD38" i="384"/>
  <c r="AC38" i="384"/>
  <c r="Z38" i="384"/>
  <c r="Y38" i="384"/>
  <c r="T38" i="384"/>
  <c r="S38" i="384"/>
  <c r="L38" i="384"/>
  <c r="J38" i="384"/>
  <c r="I38" i="384"/>
  <c r="O25" i="384"/>
  <c r="M25" i="384"/>
  <c r="K25" i="384"/>
  <c r="G25" i="384"/>
  <c r="O24" i="384"/>
  <c r="M24" i="384"/>
  <c r="K24" i="384"/>
  <c r="G24" i="384"/>
  <c r="AE23" i="384"/>
  <c r="O23" i="384"/>
  <c r="M23" i="384"/>
  <c r="AF23" i="384" s="1"/>
  <c r="K23" i="384"/>
  <c r="G23" i="384"/>
  <c r="O22" i="384"/>
  <c r="M22" i="384"/>
  <c r="AE22" i="384" s="1"/>
  <c r="K22" i="384"/>
  <c r="G22" i="384"/>
  <c r="AD21" i="384"/>
  <c r="AC21" i="384"/>
  <c r="Z21" i="384"/>
  <c r="Y21" i="384"/>
  <c r="T21" i="384"/>
  <c r="S21" i="384"/>
  <c r="L21" i="384"/>
  <c r="J21" i="384"/>
  <c r="I21" i="384"/>
  <c r="O7" i="384"/>
  <c r="M7" i="384"/>
  <c r="AE7" i="384" s="1"/>
  <c r="K7" i="384"/>
  <c r="G7" i="384"/>
  <c r="O6" i="384"/>
  <c r="M6" i="384"/>
  <c r="AE6" i="384" s="1"/>
  <c r="K6" i="384"/>
  <c r="G6" i="384"/>
  <c r="O5" i="384"/>
  <c r="M5" i="384"/>
  <c r="N5" i="384" s="1"/>
  <c r="K5" i="384"/>
  <c r="G5" i="384"/>
  <c r="H2" i="384"/>
  <c r="D1" i="384"/>
  <c r="T157" i="383"/>
  <c r="S157" i="383"/>
  <c r="L157" i="383"/>
  <c r="J157" i="383"/>
  <c r="I157" i="383"/>
  <c r="O150" i="383"/>
  <c r="M150" i="383"/>
  <c r="AB150" i="383" s="1"/>
  <c r="K150" i="383"/>
  <c r="G150" i="383"/>
  <c r="O149" i="383"/>
  <c r="M149" i="383"/>
  <c r="K149" i="383"/>
  <c r="G149" i="383"/>
  <c r="O148" i="383"/>
  <c r="M148" i="383"/>
  <c r="AB148" i="383" s="1"/>
  <c r="K148" i="383"/>
  <c r="G148" i="383"/>
  <c r="O147" i="383"/>
  <c r="M147" i="383"/>
  <c r="AB147" i="383" s="1"/>
  <c r="K147" i="383"/>
  <c r="G147" i="383"/>
  <c r="O146" i="383"/>
  <c r="M146" i="383"/>
  <c r="AB146" i="383" s="1"/>
  <c r="K146" i="383"/>
  <c r="G146" i="383"/>
  <c r="O145" i="383"/>
  <c r="M145" i="383"/>
  <c r="AB145" i="383" s="1"/>
  <c r="K145" i="383"/>
  <c r="G145" i="383"/>
  <c r="O144" i="383"/>
  <c r="M144" i="383"/>
  <c r="AB144" i="383" s="1"/>
  <c r="K144" i="383"/>
  <c r="G144" i="383"/>
  <c r="O143" i="383"/>
  <c r="M143" i="383"/>
  <c r="AB143" i="383" s="1"/>
  <c r="K143" i="383"/>
  <c r="G143" i="383"/>
  <c r="O142" i="383"/>
  <c r="M142" i="383"/>
  <c r="AB142" i="383" s="1"/>
  <c r="K142" i="383"/>
  <c r="G142" i="383"/>
  <c r="O141" i="383"/>
  <c r="M141" i="383"/>
  <c r="AA141" i="383" s="1"/>
  <c r="K141" i="383"/>
  <c r="G141" i="383"/>
  <c r="T140" i="383"/>
  <c r="S140" i="383"/>
  <c r="L140" i="383"/>
  <c r="J140" i="383"/>
  <c r="I140" i="383"/>
  <c r="O131" i="383"/>
  <c r="M131" i="383"/>
  <c r="AB131" i="383" s="1"/>
  <c r="K131" i="383"/>
  <c r="G131" i="383"/>
  <c r="AA130" i="383"/>
  <c r="O130" i="383"/>
  <c r="M130" i="383"/>
  <c r="AB130" i="383" s="1"/>
  <c r="K130" i="383"/>
  <c r="G130" i="383"/>
  <c r="O129" i="383"/>
  <c r="M129" i="383"/>
  <c r="AB129" i="383" s="1"/>
  <c r="K129" i="383"/>
  <c r="G129" i="383"/>
  <c r="O128" i="383"/>
  <c r="M128" i="383"/>
  <c r="AB128" i="383" s="1"/>
  <c r="K128" i="383"/>
  <c r="G128" i="383"/>
  <c r="O127" i="383"/>
  <c r="M127" i="383"/>
  <c r="K127" i="383"/>
  <c r="G127" i="383"/>
  <c r="O126" i="383"/>
  <c r="M126" i="383"/>
  <c r="N126" i="383" s="1"/>
  <c r="K126" i="383"/>
  <c r="G126" i="383"/>
  <c r="O125" i="383"/>
  <c r="M125" i="383"/>
  <c r="AB125" i="383" s="1"/>
  <c r="K125" i="383"/>
  <c r="G125" i="383"/>
  <c r="O124" i="383"/>
  <c r="M124" i="383"/>
  <c r="N124" i="383" s="1"/>
  <c r="K124" i="383"/>
  <c r="G124" i="383"/>
  <c r="T123" i="383"/>
  <c r="S123" i="383"/>
  <c r="L123" i="383"/>
  <c r="J123" i="383"/>
  <c r="I123" i="383"/>
  <c r="O110" i="383"/>
  <c r="M110" i="383"/>
  <c r="K110" i="383"/>
  <c r="G110" i="383"/>
  <c r="O109" i="383"/>
  <c r="M109" i="383"/>
  <c r="AB109" i="383" s="1"/>
  <c r="K109" i="383"/>
  <c r="G109" i="383"/>
  <c r="O108" i="383"/>
  <c r="M108" i="383"/>
  <c r="AB108" i="383" s="1"/>
  <c r="K108" i="383"/>
  <c r="G108" i="383"/>
  <c r="O107" i="383"/>
  <c r="M107" i="383"/>
  <c r="K107" i="383"/>
  <c r="G107" i="383"/>
  <c r="T106" i="383"/>
  <c r="S106" i="383"/>
  <c r="L106" i="383"/>
  <c r="J106" i="383"/>
  <c r="I106" i="383"/>
  <c r="AA95" i="383"/>
  <c r="O95" i="383"/>
  <c r="M95" i="383"/>
  <c r="AB95" i="383" s="1"/>
  <c r="K95" i="383"/>
  <c r="G95" i="383"/>
  <c r="O94" i="383"/>
  <c r="M94" i="383"/>
  <c r="AB94" i="383" s="1"/>
  <c r="K94" i="383"/>
  <c r="G94" i="383"/>
  <c r="O93" i="383"/>
  <c r="M93" i="383"/>
  <c r="K93" i="383"/>
  <c r="G93" i="383"/>
  <c r="O92" i="383"/>
  <c r="M92" i="383"/>
  <c r="AB92" i="383" s="1"/>
  <c r="K92" i="383"/>
  <c r="G92" i="383"/>
  <c r="O91" i="383"/>
  <c r="M91" i="383"/>
  <c r="K91" i="383"/>
  <c r="G91" i="383"/>
  <c r="O90" i="383"/>
  <c r="M90" i="383"/>
  <c r="N90" i="383" s="1"/>
  <c r="K90" i="383"/>
  <c r="G90" i="383"/>
  <c r="T89" i="383"/>
  <c r="S89" i="383"/>
  <c r="L89" i="383"/>
  <c r="J89" i="383"/>
  <c r="I89" i="383"/>
  <c r="O77" i="383"/>
  <c r="M77" i="383"/>
  <c r="AA77" i="383" s="1"/>
  <c r="K77" i="383"/>
  <c r="G77" i="383"/>
  <c r="O76" i="383"/>
  <c r="M76" i="383"/>
  <c r="K76" i="383"/>
  <c r="G76" i="383"/>
  <c r="O75" i="383"/>
  <c r="M75" i="383"/>
  <c r="N75" i="383" s="1"/>
  <c r="K75" i="383"/>
  <c r="G75" i="383"/>
  <c r="O74" i="383"/>
  <c r="M74" i="383"/>
  <c r="AB74" i="383" s="1"/>
  <c r="K74" i="383"/>
  <c r="G74" i="383"/>
  <c r="O73" i="383"/>
  <c r="M73" i="383"/>
  <c r="K73" i="383"/>
  <c r="G73" i="383"/>
  <c r="T72" i="383"/>
  <c r="S72" i="383"/>
  <c r="L72" i="383"/>
  <c r="J72" i="383"/>
  <c r="I72" i="383"/>
  <c r="O60" i="383"/>
  <c r="M60" i="383"/>
  <c r="K60" i="383"/>
  <c r="G60" i="383"/>
  <c r="AA59" i="383"/>
  <c r="O59" i="383"/>
  <c r="M59" i="383"/>
  <c r="AB59" i="383" s="1"/>
  <c r="K59" i="383"/>
  <c r="G59" i="383"/>
  <c r="O58" i="383"/>
  <c r="M58" i="383"/>
  <c r="K58" i="383"/>
  <c r="G58" i="383"/>
  <c r="O57" i="383"/>
  <c r="M57" i="383"/>
  <c r="AB57" i="383" s="1"/>
  <c r="K57" i="383"/>
  <c r="G57" i="383"/>
  <c r="O56" i="383"/>
  <c r="M56" i="383"/>
  <c r="K56" i="383"/>
  <c r="G56" i="383"/>
  <c r="T55" i="383"/>
  <c r="S55" i="383"/>
  <c r="L55" i="383"/>
  <c r="J55" i="383"/>
  <c r="K55" i="383" s="1"/>
  <c r="I55" i="383"/>
  <c r="O39" i="383"/>
  <c r="M39" i="383"/>
  <c r="M55" i="383" s="1"/>
  <c r="K39" i="383"/>
  <c r="G39" i="383"/>
  <c r="T38" i="383"/>
  <c r="S38" i="383"/>
  <c r="L38" i="383"/>
  <c r="J38" i="383"/>
  <c r="I38" i="383"/>
  <c r="O23" i="383"/>
  <c r="M23" i="383"/>
  <c r="AA23" i="383" s="1"/>
  <c r="K23" i="383"/>
  <c r="G23" i="383"/>
  <c r="O22" i="383"/>
  <c r="M22" i="383"/>
  <c r="AB22" i="383" s="1"/>
  <c r="K22" i="383"/>
  <c r="G22" i="383"/>
  <c r="T21" i="383"/>
  <c r="S21" i="383"/>
  <c r="L21" i="383"/>
  <c r="J21" i="383"/>
  <c r="I21" i="383"/>
  <c r="O10" i="383"/>
  <c r="M10" i="383"/>
  <c r="K10" i="383"/>
  <c r="G10" i="383"/>
  <c r="O9" i="383"/>
  <c r="M9" i="383"/>
  <c r="AB9" i="383" s="1"/>
  <c r="K9" i="383"/>
  <c r="G9" i="383"/>
  <c r="O8" i="383"/>
  <c r="M8" i="383"/>
  <c r="AB8" i="383" s="1"/>
  <c r="K8" i="383"/>
  <c r="G8" i="383"/>
  <c r="O7" i="383"/>
  <c r="M7" i="383"/>
  <c r="AB7" i="383" s="1"/>
  <c r="K7" i="383"/>
  <c r="G7" i="383"/>
  <c r="O6" i="383"/>
  <c r="M6" i="383"/>
  <c r="AB6" i="383" s="1"/>
  <c r="K6" i="383"/>
  <c r="G6" i="383"/>
  <c r="AA5" i="383"/>
  <c r="O5" i="383"/>
  <c r="M5" i="383"/>
  <c r="N5" i="383" s="1"/>
  <c r="K5" i="383"/>
  <c r="G5" i="383"/>
  <c r="H2" i="383"/>
  <c r="D1" i="383"/>
  <c r="X34" i="382"/>
  <c r="W34" i="382"/>
  <c r="V34" i="382"/>
  <c r="P34" i="382"/>
  <c r="O34" i="382"/>
  <c r="N34" i="382"/>
  <c r="M34" i="382"/>
  <c r="H34" i="382"/>
  <c r="G34" i="382"/>
  <c r="O16" i="382"/>
  <c r="N16" i="382"/>
  <c r="M16" i="382"/>
  <c r="H16" i="382"/>
  <c r="G16" i="382"/>
  <c r="F16" i="382"/>
  <c r="E16" i="382"/>
  <c r="F8" i="382"/>
  <c r="M7" i="382"/>
  <c r="K7" i="382"/>
  <c r="I7" i="382"/>
  <c r="G7" i="382"/>
  <c r="F7" i="382"/>
  <c r="E7" i="382"/>
  <c r="M6" i="382"/>
  <c r="K6" i="382"/>
  <c r="I6" i="382"/>
  <c r="G6" i="382"/>
  <c r="F6" i="382"/>
  <c r="E6" i="382"/>
  <c r="AD123" i="381"/>
  <c r="AC123" i="381"/>
  <c r="Z123" i="381"/>
  <c r="Y123" i="381"/>
  <c r="T123" i="381"/>
  <c r="S123" i="381"/>
  <c r="L123" i="381"/>
  <c r="J123" i="381"/>
  <c r="I123" i="381"/>
  <c r="O109" i="381"/>
  <c r="M109" i="381"/>
  <c r="AF109" i="381" s="1"/>
  <c r="K109" i="381"/>
  <c r="G109" i="381"/>
  <c r="O108" i="381"/>
  <c r="M108" i="381"/>
  <c r="AF108" i="381" s="1"/>
  <c r="K108" i="381"/>
  <c r="G108" i="381"/>
  <c r="O107" i="381"/>
  <c r="M107" i="381"/>
  <c r="K107" i="381"/>
  <c r="G107" i="381"/>
  <c r="AD106" i="381"/>
  <c r="AC106" i="381"/>
  <c r="Z106" i="381"/>
  <c r="Y106" i="381"/>
  <c r="T106" i="381"/>
  <c r="S106" i="381"/>
  <c r="L106" i="381"/>
  <c r="J106" i="381"/>
  <c r="I106" i="381"/>
  <c r="O91" i="381"/>
  <c r="M91" i="381"/>
  <c r="N91" i="381" s="1"/>
  <c r="K91" i="381"/>
  <c r="G91" i="381"/>
  <c r="O90" i="381"/>
  <c r="M90" i="381"/>
  <c r="AF90" i="381" s="1"/>
  <c r="K90" i="381"/>
  <c r="G90" i="381"/>
  <c r="AD89" i="381"/>
  <c r="AC89" i="381"/>
  <c r="Z89" i="381"/>
  <c r="Y89" i="381"/>
  <c r="T89" i="381"/>
  <c r="S89" i="381"/>
  <c r="L89" i="381"/>
  <c r="J89" i="381"/>
  <c r="I89" i="381"/>
  <c r="O74" i="381"/>
  <c r="M74" i="381"/>
  <c r="K74" i="381"/>
  <c r="G74" i="381"/>
  <c r="O73" i="381"/>
  <c r="M73" i="381"/>
  <c r="K73" i="381"/>
  <c r="G73" i="381"/>
  <c r="AD72" i="381"/>
  <c r="AC72" i="381"/>
  <c r="Z72" i="381"/>
  <c r="Y72" i="381"/>
  <c r="T72" i="381"/>
  <c r="S72" i="381"/>
  <c r="L72" i="381"/>
  <c r="J72" i="381"/>
  <c r="I72" i="381"/>
  <c r="O60" i="381"/>
  <c r="M60" i="381"/>
  <c r="AF60" i="381" s="1"/>
  <c r="K60" i="381"/>
  <c r="G60" i="381"/>
  <c r="O59" i="381"/>
  <c r="M59" i="381"/>
  <c r="AF59" i="381" s="1"/>
  <c r="K59" i="381"/>
  <c r="G59" i="381"/>
  <c r="O58" i="381"/>
  <c r="M58" i="381"/>
  <c r="AE58" i="381" s="1"/>
  <c r="K58" i="381"/>
  <c r="G58" i="381"/>
  <c r="O57" i="381"/>
  <c r="M57" i="381"/>
  <c r="K57" i="381"/>
  <c r="G57" i="381"/>
  <c r="O56" i="381"/>
  <c r="M56" i="381"/>
  <c r="K56" i="381"/>
  <c r="G56" i="381"/>
  <c r="AD55" i="381"/>
  <c r="AC55" i="381"/>
  <c r="Z55" i="381"/>
  <c r="Y55" i="381"/>
  <c r="T55" i="381"/>
  <c r="S55" i="381"/>
  <c r="L55" i="381"/>
  <c r="J55" i="381"/>
  <c r="I55" i="381"/>
  <c r="O41" i="381"/>
  <c r="M41" i="381"/>
  <c r="N41" i="381" s="1"/>
  <c r="K41" i="381"/>
  <c r="G41" i="381"/>
  <c r="O40" i="381"/>
  <c r="M40" i="381"/>
  <c r="K40" i="381"/>
  <c r="G40" i="381"/>
  <c r="O39" i="381"/>
  <c r="M39" i="381"/>
  <c r="K39" i="381"/>
  <c r="G39" i="381"/>
  <c r="AD38" i="381"/>
  <c r="AC38" i="381"/>
  <c r="Z38" i="381"/>
  <c r="Y38" i="381"/>
  <c r="T38" i="381"/>
  <c r="S38" i="381"/>
  <c r="L38" i="381"/>
  <c r="J38" i="381"/>
  <c r="I38" i="381"/>
  <c r="O25" i="381"/>
  <c r="M25" i="381"/>
  <c r="N25" i="381" s="1"/>
  <c r="K25" i="381"/>
  <c r="G25" i="381"/>
  <c r="O24" i="381"/>
  <c r="M24" i="381"/>
  <c r="AF24" i="381" s="1"/>
  <c r="K24" i="381"/>
  <c r="G24" i="381"/>
  <c r="O23" i="381"/>
  <c r="M23" i="381"/>
  <c r="AF23" i="381" s="1"/>
  <c r="K23" i="381"/>
  <c r="G23" i="381"/>
  <c r="O22" i="381"/>
  <c r="M22" i="381"/>
  <c r="AE22" i="381" s="1"/>
  <c r="K22" i="381"/>
  <c r="G22" i="381"/>
  <c r="AD21" i="381"/>
  <c r="AC21" i="381"/>
  <c r="Z21" i="381"/>
  <c r="Y21" i="381"/>
  <c r="T21" i="381"/>
  <c r="S21" i="381"/>
  <c r="L21" i="381"/>
  <c r="J21" i="381"/>
  <c r="I21" i="381"/>
  <c r="O7" i="381"/>
  <c r="M7" i="381"/>
  <c r="AF7" i="381" s="1"/>
  <c r="K7" i="381"/>
  <c r="G7" i="381"/>
  <c r="AF6" i="381"/>
  <c r="O6" i="381"/>
  <c r="M6" i="381"/>
  <c r="AE6" i="381" s="1"/>
  <c r="K6" i="381"/>
  <c r="G6" i="381"/>
  <c r="O5" i="381"/>
  <c r="M5" i="381"/>
  <c r="AE5" i="381" s="1"/>
  <c r="K5" i="381"/>
  <c r="G5" i="381"/>
  <c r="H2" i="381"/>
  <c r="D1" i="381"/>
  <c r="T157" i="380"/>
  <c r="S157" i="380"/>
  <c r="L157" i="380"/>
  <c r="J157" i="380"/>
  <c r="I157" i="380"/>
  <c r="O150" i="380"/>
  <c r="M150" i="380"/>
  <c r="K150" i="380"/>
  <c r="G150" i="380"/>
  <c r="O149" i="380"/>
  <c r="M149" i="380"/>
  <c r="K149" i="380"/>
  <c r="G149" i="380"/>
  <c r="O148" i="380"/>
  <c r="M148" i="380"/>
  <c r="AB148" i="380" s="1"/>
  <c r="K148" i="380"/>
  <c r="G148" i="380"/>
  <c r="O147" i="380"/>
  <c r="M147" i="380"/>
  <c r="N147" i="380" s="1"/>
  <c r="K147" i="380"/>
  <c r="G147" i="380"/>
  <c r="O146" i="380"/>
  <c r="M146" i="380"/>
  <c r="K146" i="380"/>
  <c r="G146" i="380"/>
  <c r="O145" i="380"/>
  <c r="M145" i="380"/>
  <c r="AB145" i="380" s="1"/>
  <c r="K145" i="380"/>
  <c r="G145" i="380"/>
  <c r="O144" i="380"/>
  <c r="M144" i="380"/>
  <c r="AB144" i="380" s="1"/>
  <c r="K144" i="380"/>
  <c r="G144" i="380"/>
  <c r="O143" i="380"/>
  <c r="M143" i="380"/>
  <c r="K143" i="380"/>
  <c r="G143" i="380"/>
  <c r="O142" i="380"/>
  <c r="M142" i="380"/>
  <c r="AB142" i="380" s="1"/>
  <c r="K142" i="380"/>
  <c r="G142" i="380"/>
  <c r="O141" i="380"/>
  <c r="M141" i="380"/>
  <c r="K141" i="380"/>
  <c r="G141" i="380"/>
  <c r="T140" i="380"/>
  <c r="S140" i="380"/>
  <c r="L140" i="380"/>
  <c r="J140" i="380"/>
  <c r="I140" i="380"/>
  <c r="O131" i="380"/>
  <c r="M131" i="380"/>
  <c r="AB131" i="380" s="1"/>
  <c r="K131" i="380"/>
  <c r="G131" i="380"/>
  <c r="O130" i="380"/>
  <c r="M130" i="380"/>
  <c r="AB130" i="380" s="1"/>
  <c r="K130" i="380"/>
  <c r="G130" i="380"/>
  <c r="O129" i="380"/>
  <c r="M129" i="380"/>
  <c r="AB129" i="380" s="1"/>
  <c r="K129" i="380"/>
  <c r="G129" i="380"/>
  <c r="O128" i="380"/>
  <c r="M128" i="380"/>
  <c r="AA128" i="380" s="1"/>
  <c r="K128" i="380"/>
  <c r="G128" i="380"/>
  <c r="O127" i="380"/>
  <c r="M127" i="380"/>
  <c r="AB127" i="380" s="1"/>
  <c r="K127" i="380"/>
  <c r="G127" i="380"/>
  <c r="O126" i="380"/>
  <c r="M126" i="380"/>
  <c r="AB126" i="380" s="1"/>
  <c r="K126" i="380"/>
  <c r="G126" i="380"/>
  <c r="O125" i="380"/>
  <c r="M125" i="380"/>
  <c r="AB125" i="380" s="1"/>
  <c r="K125" i="380"/>
  <c r="G125" i="380"/>
  <c r="O124" i="380"/>
  <c r="M124" i="380"/>
  <c r="N124" i="380" s="1"/>
  <c r="K124" i="380"/>
  <c r="G124" i="380"/>
  <c r="T123" i="380"/>
  <c r="S123" i="380"/>
  <c r="L123" i="380"/>
  <c r="O123" i="380" s="1"/>
  <c r="J123" i="380"/>
  <c r="I123" i="380"/>
  <c r="O110" i="380"/>
  <c r="M110" i="380"/>
  <c r="K110" i="380"/>
  <c r="G110" i="380"/>
  <c r="O109" i="380"/>
  <c r="M109" i="380"/>
  <c r="K109" i="380"/>
  <c r="G109" i="380"/>
  <c r="O108" i="380"/>
  <c r="M108" i="380"/>
  <c r="AB108" i="380" s="1"/>
  <c r="K108" i="380"/>
  <c r="G108" i="380"/>
  <c r="O107" i="380"/>
  <c r="M107" i="380"/>
  <c r="K107" i="380"/>
  <c r="G107" i="380"/>
  <c r="T106" i="380"/>
  <c r="S106" i="380"/>
  <c r="L106" i="380"/>
  <c r="J106" i="380"/>
  <c r="I106" i="380"/>
  <c r="O95" i="380"/>
  <c r="M95" i="380"/>
  <c r="K95" i="380"/>
  <c r="G95" i="380"/>
  <c r="O94" i="380"/>
  <c r="M94" i="380"/>
  <c r="AB94" i="380" s="1"/>
  <c r="K94" i="380"/>
  <c r="G94" i="380"/>
  <c r="O93" i="380"/>
  <c r="M93" i="380"/>
  <c r="AB93" i="380" s="1"/>
  <c r="K93" i="380"/>
  <c r="G93" i="380"/>
  <c r="O92" i="380"/>
  <c r="M92" i="380"/>
  <c r="AB92" i="380" s="1"/>
  <c r="K92" i="380"/>
  <c r="G92" i="380"/>
  <c r="O91" i="380"/>
  <c r="M91" i="380"/>
  <c r="K91" i="380"/>
  <c r="G91" i="380"/>
  <c r="O90" i="380"/>
  <c r="M90" i="380"/>
  <c r="N90" i="380" s="1"/>
  <c r="K90" i="380"/>
  <c r="G90" i="380"/>
  <c r="T89" i="380"/>
  <c r="S89" i="380"/>
  <c r="L89" i="380"/>
  <c r="J89" i="380"/>
  <c r="I89" i="380"/>
  <c r="O77" i="380"/>
  <c r="M77" i="380"/>
  <c r="K77" i="380"/>
  <c r="G77" i="380"/>
  <c r="O76" i="380"/>
  <c r="M76" i="380"/>
  <c r="AB76" i="380" s="1"/>
  <c r="K76" i="380"/>
  <c r="G76" i="380"/>
  <c r="O75" i="380"/>
  <c r="M75" i="380"/>
  <c r="K75" i="380"/>
  <c r="G75" i="380"/>
  <c r="O74" i="380"/>
  <c r="M74" i="380"/>
  <c r="AB74" i="380" s="1"/>
  <c r="K74" i="380"/>
  <c r="G74" i="380"/>
  <c r="O73" i="380"/>
  <c r="M73" i="380"/>
  <c r="AB73" i="380" s="1"/>
  <c r="K73" i="380"/>
  <c r="G73" i="380"/>
  <c r="T72" i="380"/>
  <c r="S72" i="380"/>
  <c r="L72" i="380"/>
  <c r="J72" i="380"/>
  <c r="I72" i="380"/>
  <c r="O60" i="380"/>
  <c r="M60" i="380"/>
  <c r="AB60" i="380" s="1"/>
  <c r="K60" i="380"/>
  <c r="G60" i="380"/>
  <c r="O59" i="380"/>
  <c r="M59" i="380"/>
  <c r="AB59" i="380" s="1"/>
  <c r="K59" i="380"/>
  <c r="G59" i="380"/>
  <c r="O58" i="380"/>
  <c r="M58" i="380"/>
  <c r="K58" i="380"/>
  <c r="G58" i="380"/>
  <c r="O57" i="380"/>
  <c r="M57" i="380"/>
  <c r="N57" i="380" s="1"/>
  <c r="K57" i="380"/>
  <c r="G57" i="380"/>
  <c r="O56" i="380"/>
  <c r="M56" i="380"/>
  <c r="K56" i="380"/>
  <c r="G56" i="380"/>
  <c r="T55" i="380"/>
  <c r="S55" i="380"/>
  <c r="L55" i="380"/>
  <c r="J55" i="380"/>
  <c r="I55" i="380"/>
  <c r="O39" i="380"/>
  <c r="M39" i="380"/>
  <c r="M55" i="380" s="1"/>
  <c r="K39" i="380"/>
  <c r="G39" i="380"/>
  <c r="T38" i="380"/>
  <c r="S38" i="380"/>
  <c r="L38" i="380"/>
  <c r="J38" i="380"/>
  <c r="I38" i="380"/>
  <c r="O23" i="380"/>
  <c r="M23" i="380"/>
  <c r="AB23" i="380" s="1"/>
  <c r="K23" i="380"/>
  <c r="G23" i="380"/>
  <c r="O22" i="380"/>
  <c r="M22" i="380"/>
  <c r="K22" i="380"/>
  <c r="G22" i="380"/>
  <c r="T21" i="380"/>
  <c r="S21" i="380"/>
  <c r="L21" i="380"/>
  <c r="J21" i="380"/>
  <c r="I21" i="380"/>
  <c r="AA10" i="380"/>
  <c r="O10" i="380"/>
  <c r="M10" i="380"/>
  <c r="AB10" i="380" s="1"/>
  <c r="K10" i="380"/>
  <c r="G10" i="380"/>
  <c r="O9" i="380"/>
  <c r="M9" i="380"/>
  <c r="K9" i="380"/>
  <c r="G9" i="380"/>
  <c r="O8" i="380"/>
  <c r="M8" i="380"/>
  <c r="AB8" i="380" s="1"/>
  <c r="K8" i="380"/>
  <c r="G8" i="380"/>
  <c r="O7" i="380"/>
  <c r="M7" i="380"/>
  <c r="AA7" i="380" s="1"/>
  <c r="K7" i="380"/>
  <c r="G7" i="380"/>
  <c r="O6" i="380"/>
  <c r="M6" i="380"/>
  <c r="AB6" i="380" s="1"/>
  <c r="K6" i="380"/>
  <c r="G6" i="380"/>
  <c r="O5" i="380"/>
  <c r="N5" i="380"/>
  <c r="M5" i="380"/>
  <c r="AB5" i="380" s="1"/>
  <c r="K5" i="380"/>
  <c r="G5" i="380"/>
  <c r="H2" i="380"/>
  <c r="D1" i="380"/>
  <c r="X34" i="379"/>
  <c r="W34" i="379"/>
  <c r="V34" i="379"/>
  <c r="P34" i="379"/>
  <c r="O34" i="379"/>
  <c r="N34" i="379"/>
  <c r="M34" i="379"/>
  <c r="H34" i="379"/>
  <c r="G34" i="379"/>
  <c r="O16" i="379"/>
  <c r="N16" i="379"/>
  <c r="M16" i="379"/>
  <c r="H16" i="379"/>
  <c r="G16" i="379"/>
  <c r="F16" i="379"/>
  <c r="E16" i="379"/>
  <c r="F8" i="379"/>
  <c r="M7" i="379"/>
  <c r="K7" i="379"/>
  <c r="I7" i="379"/>
  <c r="G7" i="379"/>
  <c r="F7" i="379"/>
  <c r="E7" i="379"/>
  <c r="M6" i="379"/>
  <c r="K6" i="379"/>
  <c r="I6" i="379"/>
  <c r="G6" i="379"/>
  <c r="F6" i="379"/>
  <c r="E6" i="379"/>
  <c r="AD123" i="378"/>
  <c r="AC123" i="378"/>
  <c r="Z123" i="378"/>
  <c r="Y123" i="378"/>
  <c r="T123" i="378"/>
  <c r="S123" i="378"/>
  <c r="L123" i="378"/>
  <c r="J123" i="378"/>
  <c r="I123" i="378"/>
  <c r="O109" i="378"/>
  <c r="M109" i="378"/>
  <c r="AF109" i="378" s="1"/>
  <c r="K109" i="378"/>
  <c r="G109" i="378"/>
  <c r="O108" i="378"/>
  <c r="M108" i="378"/>
  <c r="AF108" i="378" s="1"/>
  <c r="K108" i="378"/>
  <c r="G108" i="378"/>
  <c r="O107" i="378"/>
  <c r="M107" i="378"/>
  <c r="K107" i="378"/>
  <c r="G107" i="378"/>
  <c r="AD106" i="378"/>
  <c r="AC106" i="378"/>
  <c r="Z106" i="378"/>
  <c r="Y106" i="378"/>
  <c r="T106" i="378"/>
  <c r="S106" i="378"/>
  <c r="L106" i="378"/>
  <c r="J106" i="378"/>
  <c r="I106" i="378"/>
  <c r="O91" i="378"/>
  <c r="M91" i="378"/>
  <c r="AF91" i="378" s="1"/>
  <c r="K91" i="378"/>
  <c r="G91" i="378"/>
  <c r="O90" i="378"/>
  <c r="M90" i="378"/>
  <c r="AF90" i="378" s="1"/>
  <c r="K90" i="378"/>
  <c r="G90" i="378"/>
  <c r="AD89" i="378"/>
  <c r="AC89" i="378"/>
  <c r="Z89" i="378"/>
  <c r="Y89" i="378"/>
  <c r="T89" i="378"/>
  <c r="S89" i="378"/>
  <c r="L89" i="378"/>
  <c r="J89" i="378"/>
  <c r="I89" i="378"/>
  <c r="O74" i="378"/>
  <c r="M74" i="378"/>
  <c r="AF74" i="378" s="1"/>
  <c r="K74" i="378"/>
  <c r="G74" i="378"/>
  <c r="O73" i="378"/>
  <c r="M73" i="378"/>
  <c r="K73" i="378"/>
  <c r="G73" i="378"/>
  <c r="AD72" i="378"/>
  <c r="AC72" i="378"/>
  <c r="Z72" i="378"/>
  <c r="Y72" i="378"/>
  <c r="T72" i="378"/>
  <c r="S72" i="378"/>
  <c r="L72" i="378"/>
  <c r="J72" i="378"/>
  <c r="I72" i="378"/>
  <c r="O60" i="378"/>
  <c r="M60" i="378"/>
  <c r="AF60" i="378" s="1"/>
  <c r="K60" i="378"/>
  <c r="G60" i="378"/>
  <c r="O59" i="378"/>
  <c r="M59" i="378"/>
  <c r="AF59" i="378" s="1"/>
  <c r="K59" i="378"/>
  <c r="G59" i="378"/>
  <c r="O58" i="378"/>
  <c r="M58" i="378"/>
  <c r="K58" i="378"/>
  <c r="G58" i="378"/>
  <c r="O57" i="378"/>
  <c r="M57" i="378"/>
  <c r="N57" i="378" s="1"/>
  <c r="K57" i="378"/>
  <c r="G57" i="378"/>
  <c r="O56" i="378"/>
  <c r="M56" i="378"/>
  <c r="K56" i="378"/>
  <c r="G56" i="378"/>
  <c r="AD55" i="378"/>
  <c r="AC55" i="378"/>
  <c r="Z55" i="378"/>
  <c r="Y55" i="378"/>
  <c r="T55" i="378"/>
  <c r="S55" i="378"/>
  <c r="L55" i="378"/>
  <c r="J55" i="378"/>
  <c r="I55" i="378"/>
  <c r="O41" i="378"/>
  <c r="M41" i="378"/>
  <c r="K41" i="378"/>
  <c r="G41" i="378"/>
  <c r="O40" i="378"/>
  <c r="M40" i="378"/>
  <c r="AF40" i="378" s="1"/>
  <c r="K40" i="378"/>
  <c r="G40" i="378"/>
  <c r="O39" i="378"/>
  <c r="M39" i="378"/>
  <c r="K39" i="378"/>
  <c r="G39" i="378"/>
  <c r="AD38" i="378"/>
  <c r="AC38" i="378"/>
  <c r="Z38" i="378"/>
  <c r="Y38" i="378"/>
  <c r="T38" i="378"/>
  <c r="S38" i="378"/>
  <c r="L38" i="378"/>
  <c r="J38" i="378"/>
  <c r="I38" i="378"/>
  <c r="O25" i="378"/>
  <c r="M25" i="378"/>
  <c r="N25" i="378" s="1"/>
  <c r="K25" i="378"/>
  <c r="G25" i="378"/>
  <c r="O24" i="378"/>
  <c r="M24" i="378"/>
  <c r="AF24" i="378" s="1"/>
  <c r="K24" i="378"/>
  <c r="G24" i="378"/>
  <c r="O23" i="378"/>
  <c r="M23" i="378"/>
  <c r="K23" i="378"/>
  <c r="G23" i="378"/>
  <c r="O22" i="378"/>
  <c r="M22" i="378"/>
  <c r="AE22" i="378" s="1"/>
  <c r="K22" i="378"/>
  <c r="G22" i="378"/>
  <c r="AD21" i="378"/>
  <c r="AC21" i="378"/>
  <c r="Z21" i="378"/>
  <c r="Y21" i="378"/>
  <c r="T21" i="378"/>
  <c r="S21" i="378"/>
  <c r="L21" i="378"/>
  <c r="J21" i="378"/>
  <c r="I21" i="378"/>
  <c r="O7" i="378"/>
  <c r="M7" i="378"/>
  <c r="AF7" i="378" s="1"/>
  <c r="K7" i="378"/>
  <c r="G7" i="378"/>
  <c r="O6" i="378"/>
  <c r="M6" i="378"/>
  <c r="AE6" i="378" s="1"/>
  <c r="K6" i="378"/>
  <c r="G6" i="378"/>
  <c r="O5" i="378"/>
  <c r="M5" i="378"/>
  <c r="K5" i="378"/>
  <c r="G5" i="378"/>
  <c r="H2" i="378"/>
  <c r="D1" i="378"/>
  <c r="T157" i="377"/>
  <c r="S157" i="377"/>
  <c r="L157" i="377"/>
  <c r="J157" i="377"/>
  <c r="I157" i="377"/>
  <c r="O150" i="377"/>
  <c r="M150" i="377"/>
  <c r="AB150" i="377" s="1"/>
  <c r="K150" i="377"/>
  <c r="G150" i="377"/>
  <c r="O149" i="377"/>
  <c r="M149" i="377"/>
  <c r="AB149" i="377" s="1"/>
  <c r="K149" i="377"/>
  <c r="G149" i="377"/>
  <c r="O148" i="377"/>
  <c r="M148" i="377"/>
  <c r="K148" i="377"/>
  <c r="G148" i="377"/>
  <c r="O147" i="377"/>
  <c r="M147" i="377"/>
  <c r="AA147" i="377" s="1"/>
  <c r="K147" i="377"/>
  <c r="G147" i="377"/>
  <c r="O146" i="377"/>
  <c r="M146" i="377"/>
  <c r="AB146" i="377" s="1"/>
  <c r="K146" i="377"/>
  <c r="G146" i="377"/>
  <c r="O145" i="377"/>
  <c r="M145" i="377"/>
  <c r="AB145" i="377" s="1"/>
  <c r="K145" i="377"/>
  <c r="G145" i="377"/>
  <c r="O144" i="377"/>
  <c r="M144" i="377"/>
  <c r="AB144" i="377" s="1"/>
  <c r="K144" i="377"/>
  <c r="G144" i="377"/>
  <c r="O143" i="377"/>
  <c r="M143" i="377"/>
  <c r="K143" i="377"/>
  <c r="G143" i="377"/>
  <c r="O142" i="377"/>
  <c r="M142" i="377"/>
  <c r="AB142" i="377" s="1"/>
  <c r="K142" i="377"/>
  <c r="G142" i="377"/>
  <c r="O141" i="377"/>
  <c r="M141" i="377"/>
  <c r="K141" i="377"/>
  <c r="G141" i="377"/>
  <c r="T140" i="377"/>
  <c r="S140" i="377"/>
  <c r="L140" i="377"/>
  <c r="J140" i="377"/>
  <c r="I140" i="377"/>
  <c r="O131" i="377"/>
  <c r="M131" i="377"/>
  <c r="AB131" i="377" s="1"/>
  <c r="K131" i="377"/>
  <c r="G131" i="377"/>
  <c r="O130" i="377"/>
  <c r="M130" i="377"/>
  <c r="K130" i="377"/>
  <c r="G130" i="377"/>
  <c r="O129" i="377"/>
  <c r="M129" i="377"/>
  <c r="AA129" i="377" s="1"/>
  <c r="K129" i="377"/>
  <c r="G129" i="377"/>
  <c r="O128" i="377"/>
  <c r="M128" i="377"/>
  <c r="AB128" i="377" s="1"/>
  <c r="K128" i="377"/>
  <c r="G128" i="377"/>
  <c r="O127" i="377"/>
  <c r="M127" i="377"/>
  <c r="K127" i="377"/>
  <c r="G127" i="377"/>
  <c r="O126" i="377"/>
  <c r="M126" i="377"/>
  <c r="K126" i="377"/>
  <c r="G126" i="377"/>
  <c r="O125" i="377"/>
  <c r="M125" i="377"/>
  <c r="AA125" i="377" s="1"/>
  <c r="K125" i="377"/>
  <c r="G125" i="377"/>
  <c r="O124" i="377"/>
  <c r="M124" i="377"/>
  <c r="N124" i="377" s="1"/>
  <c r="K124" i="377"/>
  <c r="G124" i="377"/>
  <c r="T123" i="377"/>
  <c r="S123" i="377"/>
  <c r="L123" i="377"/>
  <c r="J123" i="377"/>
  <c r="I123" i="377"/>
  <c r="O110" i="377"/>
  <c r="M110" i="377"/>
  <c r="AB110" i="377" s="1"/>
  <c r="K110" i="377"/>
  <c r="G110" i="377"/>
  <c r="O109" i="377"/>
  <c r="M109" i="377"/>
  <c r="AB109" i="377" s="1"/>
  <c r="K109" i="377"/>
  <c r="G109" i="377"/>
  <c r="O108" i="377"/>
  <c r="M108" i="377"/>
  <c r="AB108" i="377" s="1"/>
  <c r="K108" i="377"/>
  <c r="G108" i="377"/>
  <c r="O107" i="377"/>
  <c r="M107" i="377"/>
  <c r="AA107" i="377" s="1"/>
  <c r="K107" i="377"/>
  <c r="G107" i="377"/>
  <c r="T106" i="377"/>
  <c r="S106" i="377"/>
  <c r="L106" i="377"/>
  <c r="J106" i="377"/>
  <c r="I106" i="377"/>
  <c r="AA95" i="377"/>
  <c r="O95" i="377"/>
  <c r="M95" i="377"/>
  <c r="N95" i="377" s="1"/>
  <c r="K95" i="377"/>
  <c r="G95" i="377"/>
  <c r="O94" i="377"/>
  <c r="M94" i="377"/>
  <c r="K94" i="377"/>
  <c r="G94" i="377"/>
  <c r="O93" i="377"/>
  <c r="M93" i="377"/>
  <c r="AB93" i="377" s="1"/>
  <c r="K93" i="377"/>
  <c r="G93" i="377"/>
  <c r="O92" i="377"/>
  <c r="M92" i="377"/>
  <c r="AB92" i="377" s="1"/>
  <c r="K92" i="377"/>
  <c r="G92" i="377"/>
  <c r="O91" i="377"/>
  <c r="M91" i="377"/>
  <c r="AB91" i="377" s="1"/>
  <c r="K91" i="377"/>
  <c r="G91" i="377"/>
  <c r="O90" i="377"/>
  <c r="M90" i="377"/>
  <c r="N90" i="377" s="1"/>
  <c r="K90" i="377"/>
  <c r="G90" i="377"/>
  <c r="T89" i="377"/>
  <c r="S89" i="377"/>
  <c r="L89" i="377"/>
  <c r="J89" i="377"/>
  <c r="I89" i="377"/>
  <c r="O89" i="377" s="1"/>
  <c r="O77" i="377"/>
  <c r="M77" i="377"/>
  <c r="K77" i="377"/>
  <c r="G77" i="377"/>
  <c r="O76" i="377"/>
  <c r="M76" i="377"/>
  <c r="AB76" i="377" s="1"/>
  <c r="K76" i="377"/>
  <c r="G76" i="377"/>
  <c r="O75" i="377"/>
  <c r="M75" i="377"/>
  <c r="AB75" i="377" s="1"/>
  <c r="K75" i="377"/>
  <c r="G75" i="377"/>
  <c r="O74" i="377"/>
  <c r="M74" i="377"/>
  <c r="AB74" i="377" s="1"/>
  <c r="K74" i="377"/>
  <c r="G74" i="377"/>
  <c r="O73" i="377"/>
  <c r="M73" i="377"/>
  <c r="K73" i="377"/>
  <c r="G73" i="377"/>
  <c r="T72" i="377"/>
  <c r="S72" i="377"/>
  <c r="L72" i="377"/>
  <c r="O72" i="377" s="1"/>
  <c r="J72" i="377"/>
  <c r="I72" i="377"/>
  <c r="O60" i="377"/>
  <c r="M60" i="377"/>
  <c r="AB60" i="377" s="1"/>
  <c r="K60" i="377"/>
  <c r="G60" i="377"/>
  <c r="O59" i="377"/>
  <c r="M59" i="377"/>
  <c r="K59" i="377"/>
  <c r="G59" i="377"/>
  <c r="O58" i="377"/>
  <c r="M58" i="377"/>
  <c r="AB58" i="377" s="1"/>
  <c r="K58" i="377"/>
  <c r="G58" i="377"/>
  <c r="O57" i="377"/>
  <c r="M57" i="377"/>
  <c r="AA57" i="377" s="1"/>
  <c r="K57" i="377"/>
  <c r="G57" i="377"/>
  <c r="O56" i="377"/>
  <c r="M56" i="377"/>
  <c r="K56" i="377"/>
  <c r="G56" i="377"/>
  <c r="T55" i="377"/>
  <c r="S55" i="377"/>
  <c r="L55" i="377"/>
  <c r="J55" i="377"/>
  <c r="I55" i="377"/>
  <c r="O39" i="377"/>
  <c r="M39" i="377"/>
  <c r="M55" i="377" s="1"/>
  <c r="K39" i="377"/>
  <c r="G39" i="377"/>
  <c r="T38" i="377"/>
  <c r="S38" i="377"/>
  <c r="L38" i="377"/>
  <c r="J38" i="377"/>
  <c r="I38" i="377"/>
  <c r="O23" i="377"/>
  <c r="M23" i="377"/>
  <c r="AB23" i="377" s="1"/>
  <c r="K23" i="377"/>
  <c r="G23" i="377"/>
  <c r="O22" i="377"/>
  <c r="M22" i="377"/>
  <c r="K22" i="377"/>
  <c r="G22" i="377"/>
  <c r="T21" i="377"/>
  <c r="S21" i="377"/>
  <c r="L21" i="377"/>
  <c r="J21" i="377"/>
  <c r="I21" i="377"/>
  <c r="O10" i="377"/>
  <c r="M10" i="377"/>
  <c r="AB10" i="377" s="1"/>
  <c r="K10" i="377"/>
  <c r="G10" i="377"/>
  <c r="O9" i="377"/>
  <c r="M9" i="377"/>
  <c r="N9" i="377" s="1"/>
  <c r="K9" i="377"/>
  <c r="G9" i="377"/>
  <c r="O8" i="377"/>
  <c r="M8" i="377"/>
  <c r="N8" i="377" s="1"/>
  <c r="K8" i="377"/>
  <c r="G8" i="377"/>
  <c r="O7" i="377"/>
  <c r="M7" i="377"/>
  <c r="AB7" i="377" s="1"/>
  <c r="K7" i="377"/>
  <c r="G7" i="377"/>
  <c r="O6" i="377"/>
  <c r="M6" i="377"/>
  <c r="K6" i="377"/>
  <c r="G6" i="377"/>
  <c r="O5" i="377"/>
  <c r="M5" i="377"/>
  <c r="AB5" i="377" s="1"/>
  <c r="K5" i="377"/>
  <c r="G5" i="377"/>
  <c r="H2" i="377"/>
  <c r="D1" i="377"/>
  <c r="X34" i="376"/>
  <c r="W34" i="376"/>
  <c r="V34" i="376"/>
  <c r="P34" i="376"/>
  <c r="O34" i="376"/>
  <c r="N34" i="376"/>
  <c r="M34" i="376"/>
  <c r="H34" i="376"/>
  <c r="G34" i="376"/>
  <c r="O16" i="376"/>
  <c r="N16" i="376"/>
  <c r="M16" i="376"/>
  <c r="H16" i="376"/>
  <c r="G16" i="376"/>
  <c r="F16" i="376"/>
  <c r="E16" i="376"/>
  <c r="F8" i="376"/>
  <c r="M7" i="376"/>
  <c r="K7" i="376"/>
  <c r="I7" i="376"/>
  <c r="G7" i="376"/>
  <c r="F7" i="376"/>
  <c r="E7" i="376"/>
  <c r="M6" i="376"/>
  <c r="K6" i="376"/>
  <c r="I6" i="376"/>
  <c r="G6" i="376"/>
  <c r="F6" i="376"/>
  <c r="E6" i="376"/>
  <c r="AD123" i="375"/>
  <c r="AC123" i="375"/>
  <c r="Z123" i="375"/>
  <c r="Y123" i="375"/>
  <c r="T123" i="375"/>
  <c r="S123" i="375"/>
  <c r="L123" i="375"/>
  <c r="J123" i="375"/>
  <c r="I123" i="375"/>
  <c r="O109" i="375"/>
  <c r="M109" i="375"/>
  <c r="K109" i="375"/>
  <c r="G109" i="375"/>
  <c r="O108" i="375"/>
  <c r="M108" i="375"/>
  <c r="AF108" i="375" s="1"/>
  <c r="K108" i="375"/>
  <c r="G108" i="375"/>
  <c r="O107" i="375"/>
  <c r="M107" i="375"/>
  <c r="AF107" i="375" s="1"/>
  <c r="K107" i="375"/>
  <c r="G107" i="375"/>
  <c r="AD106" i="375"/>
  <c r="AC106" i="375"/>
  <c r="Z106" i="375"/>
  <c r="Y106" i="375"/>
  <c r="T106" i="375"/>
  <c r="S106" i="375"/>
  <c r="L106" i="375"/>
  <c r="J106" i="375"/>
  <c r="I106" i="375"/>
  <c r="O91" i="375"/>
  <c r="M91" i="375"/>
  <c r="N91" i="375" s="1"/>
  <c r="K91" i="375"/>
  <c r="G91" i="375"/>
  <c r="O90" i="375"/>
  <c r="M90" i="375"/>
  <c r="K90" i="375"/>
  <c r="G90" i="375"/>
  <c r="AD89" i="375"/>
  <c r="AC89" i="375"/>
  <c r="Z89" i="375"/>
  <c r="Y89" i="375"/>
  <c r="T89" i="375"/>
  <c r="S89" i="375"/>
  <c r="L89" i="375"/>
  <c r="J89" i="375"/>
  <c r="I89" i="375"/>
  <c r="O74" i="375"/>
  <c r="M74" i="375"/>
  <c r="N74" i="375" s="1"/>
  <c r="K74" i="375"/>
  <c r="G74" i="375"/>
  <c r="O73" i="375"/>
  <c r="M73" i="375"/>
  <c r="N73" i="375" s="1"/>
  <c r="K73" i="375"/>
  <c r="G73" i="375"/>
  <c r="AD72" i="375"/>
  <c r="AC72" i="375"/>
  <c r="Z72" i="375"/>
  <c r="Y72" i="375"/>
  <c r="T72" i="375"/>
  <c r="S72" i="375"/>
  <c r="L72" i="375"/>
  <c r="J72" i="375"/>
  <c r="I72" i="375"/>
  <c r="O60" i="375"/>
  <c r="M60" i="375"/>
  <c r="AF60" i="375" s="1"/>
  <c r="K60" i="375"/>
  <c r="G60" i="375"/>
  <c r="O59" i="375"/>
  <c r="M59" i="375"/>
  <c r="AF59" i="375" s="1"/>
  <c r="K59" i="375"/>
  <c r="G59" i="375"/>
  <c r="O58" i="375"/>
  <c r="M58" i="375"/>
  <c r="N58" i="375" s="1"/>
  <c r="K58" i="375"/>
  <c r="G58" i="375"/>
  <c r="O57" i="375"/>
  <c r="M57" i="375"/>
  <c r="N57" i="375" s="1"/>
  <c r="K57" i="375"/>
  <c r="G57" i="375"/>
  <c r="O56" i="375"/>
  <c r="M56" i="375"/>
  <c r="N56" i="375" s="1"/>
  <c r="Q56" i="375" s="1"/>
  <c r="K56" i="375"/>
  <c r="G56" i="375"/>
  <c r="AD55" i="375"/>
  <c r="AC55" i="375"/>
  <c r="Z55" i="375"/>
  <c r="Y55" i="375"/>
  <c r="T55" i="375"/>
  <c r="S55" i="375"/>
  <c r="L55" i="375"/>
  <c r="J55" i="375"/>
  <c r="I55" i="375"/>
  <c r="O41" i="375"/>
  <c r="M41" i="375"/>
  <c r="N41" i="375" s="1"/>
  <c r="K41" i="375"/>
  <c r="G41" i="375"/>
  <c r="O40" i="375"/>
  <c r="M40" i="375"/>
  <c r="AE40" i="375" s="1"/>
  <c r="K40" i="375"/>
  <c r="G40" i="375"/>
  <c r="O39" i="375"/>
  <c r="M39" i="375"/>
  <c r="K39" i="375"/>
  <c r="G39" i="375"/>
  <c r="AD38" i="375"/>
  <c r="AC38" i="375"/>
  <c r="Z38" i="375"/>
  <c r="Y38" i="375"/>
  <c r="T38" i="375"/>
  <c r="S38" i="375"/>
  <c r="L38" i="375"/>
  <c r="J38" i="375"/>
  <c r="I38" i="375"/>
  <c r="O25" i="375"/>
  <c r="M25" i="375"/>
  <c r="K25" i="375"/>
  <c r="G25" i="375"/>
  <c r="O24" i="375"/>
  <c r="M24" i="375"/>
  <c r="K24" i="375"/>
  <c r="G24" i="375"/>
  <c r="O23" i="375"/>
  <c r="M23" i="375"/>
  <c r="AE23" i="375" s="1"/>
  <c r="K23" i="375"/>
  <c r="G23" i="375"/>
  <c r="O22" i="375"/>
  <c r="M22" i="375"/>
  <c r="K22" i="375"/>
  <c r="G22" i="375"/>
  <c r="AD21" i="375"/>
  <c r="AC21" i="375"/>
  <c r="Z21" i="375"/>
  <c r="Y21" i="375"/>
  <c r="T21" i="375"/>
  <c r="S21" i="375"/>
  <c r="L21" i="375"/>
  <c r="J21" i="375"/>
  <c r="I21" i="375"/>
  <c r="O7" i="375"/>
  <c r="M7" i="375"/>
  <c r="AF7" i="375" s="1"/>
  <c r="K7" i="375"/>
  <c r="G7" i="375"/>
  <c r="O6" i="375"/>
  <c r="M6" i="375"/>
  <c r="K6" i="375"/>
  <c r="G6" i="375"/>
  <c r="O5" i="375"/>
  <c r="M5" i="375"/>
  <c r="N5" i="375" s="1"/>
  <c r="K5" i="375"/>
  <c r="G5" i="375"/>
  <c r="H2" i="375"/>
  <c r="D1" i="375"/>
  <c r="T157" i="374"/>
  <c r="S157" i="374"/>
  <c r="L157" i="374"/>
  <c r="J157" i="374"/>
  <c r="I157" i="374"/>
  <c r="O151" i="374"/>
  <c r="M151" i="374"/>
  <c r="AB151" i="374" s="1"/>
  <c r="K151" i="374"/>
  <c r="G151" i="374"/>
  <c r="O150" i="374"/>
  <c r="M150" i="374"/>
  <c r="K150" i="374"/>
  <c r="G150" i="374"/>
  <c r="O149" i="374"/>
  <c r="M149" i="374"/>
  <c r="AB149" i="374" s="1"/>
  <c r="K149" i="374"/>
  <c r="G149" i="374"/>
  <c r="O148" i="374"/>
  <c r="M148" i="374"/>
  <c r="AA148" i="374" s="1"/>
  <c r="K148" i="374"/>
  <c r="G148" i="374"/>
  <c r="O147" i="374"/>
  <c r="M147" i="374"/>
  <c r="N147" i="374" s="1"/>
  <c r="K147" i="374"/>
  <c r="G147" i="374"/>
  <c r="O146" i="374"/>
  <c r="M146" i="374"/>
  <c r="K146" i="374"/>
  <c r="G146" i="374"/>
  <c r="O145" i="374"/>
  <c r="M145" i="374"/>
  <c r="AB145" i="374" s="1"/>
  <c r="K145" i="374"/>
  <c r="G145" i="374"/>
  <c r="O144" i="374"/>
  <c r="M144" i="374"/>
  <c r="AA144" i="374" s="1"/>
  <c r="K144" i="374"/>
  <c r="G144" i="374"/>
  <c r="O143" i="374"/>
  <c r="M143" i="374"/>
  <c r="N143" i="374" s="1"/>
  <c r="K143" i="374"/>
  <c r="G143" i="374"/>
  <c r="O142" i="374"/>
  <c r="M142" i="374"/>
  <c r="K142" i="374"/>
  <c r="G142" i="374"/>
  <c r="O141" i="374"/>
  <c r="M141" i="374"/>
  <c r="N141" i="374" s="1"/>
  <c r="K141" i="374"/>
  <c r="G141" i="374"/>
  <c r="T140" i="374"/>
  <c r="S140" i="374"/>
  <c r="L140" i="374"/>
  <c r="J140" i="374"/>
  <c r="I140" i="374"/>
  <c r="O131" i="374"/>
  <c r="M131" i="374"/>
  <c r="K131" i="374"/>
  <c r="G131" i="374"/>
  <c r="O130" i="374"/>
  <c r="M130" i="374"/>
  <c r="AB130" i="374" s="1"/>
  <c r="K130" i="374"/>
  <c r="G130" i="374"/>
  <c r="O129" i="374"/>
  <c r="M129" i="374"/>
  <c r="AB129" i="374" s="1"/>
  <c r="K129" i="374"/>
  <c r="G129" i="374"/>
  <c r="O128" i="374"/>
  <c r="M128" i="374"/>
  <c r="K128" i="374"/>
  <c r="G128" i="374"/>
  <c r="O127" i="374"/>
  <c r="M127" i="374"/>
  <c r="AB127" i="374" s="1"/>
  <c r="K127" i="374"/>
  <c r="G127" i="374"/>
  <c r="O126" i="374"/>
  <c r="M126" i="374"/>
  <c r="K126" i="374"/>
  <c r="G126" i="374"/>
  <c r="O125" i="374"/>
  <c r="M125" i="374"/>
  <c r="AA125" i="374" s="1"/>
  <c r="K125" i="374"/>
  <c r="G125" i="374"/>
  <c r="O124" i="374"/>
  <c r="M124" i="374"/>
  <c r="AB124" i="374" s="1"/>
  <c r="K124" i="374"/>
  <c r="G124" i="374"/>
  <c r="T123" i="374"/>
  <c r="S123" i="374"/>
  <c r="L123" i="374"/>
  <c r="J123" i="374"/>
  <c r="I123" i="374"/>
  <c r="O110" i="374"/>
  <c r="M110" i="374"/>
  <c r="K110" i="374"/>
  <c r="G110" i="374"/>
  <c r="O109" i="374"/>
  <c r="M109" i="374"/>
  <c r="K109" i="374"/>
  <c r="G109" i="374"/>
  <c r="O108" i="374"/>
  <c r="M108" i="374"/>
  <c r="AB108" i="374" s="1"/>
  <c r="K108" i="374"/>
  <c r="G108" i="374"/>
  <c r="O107" i="374"/>
  <c r="M107" i="374"/>
  <c r="AB107" i="374" s="1"/>
  <c r="K107" i="374"/>
  <c r="G107" i="374"/>
  <c r="T106" i="374"/>
  <c r="S106" i="374"/>
  <c r="L106" i="374"/>
  <c r="J106" i="374"/>
  <c r="I106" i="374"/>
  <c r="O95" i="374"/>
  <c r="M95" i="374"/>
  <c r="K95" i="374"/>
  <c r="G95" i="374"/>
  <c r="O94" i="374"/>
  <c r="M94" i="374"/>
  <c r="AB94" i="374" s="1"/>
  <c r="K94" i="374"/>
  <c r="G94" i="374"/>
  <c r="O93" i="374"/>
  <c r="M93" i="374"/>
  <c r="AA93" i="374" s="1"/>
  <c r="K93" i="374"/>
  <c r="G93" i="374"/>
  <c r="O92" i="374"/>
  <c r="M92" i="374"/>
  <c r="AB92" i="374" s="1"/>
  <c r="K92" i="374"/>
  <c r="G92" i="374"/>
  <c r="O91" i="374"/>
  <c r="M91" i="374"/>
  <c r="K91" i="374"/>
  <c r="G91" i="374"/>
  <c r="O90" i="374"/>
  <c r="M90" i="374"/>
  <c r="K90" i="374"/>
  <c r="G90" i="374"/>
  <c r="T89" i="374"/>
  <c r="S89" i="374"/>
  <c r="L89" i="374"/>
  <c r="J89" i="374"/>
  <c r="I89" i="374"/>
  <c r="O77" i="374"/>
  <c r="M77" i="374"/>
  <c r="AB77" i="374" s="1"/>
  <c r="K77" i="374"/>
  <c r="G77" i="374"/>
  <c r="O76" i="374"/>
  <c r="M76" i="374"/>
  <c r="AB76" i="374" s="1"/>
  <c r="K76" i="374"/>
  <c r="G76" i="374"/>
  <c r="O75" i="374"/>
  <c r="M75" i="374"/>
  <c r="AB75" i="374" s="1"/>
  <c r="K75" i="374"/>
  <c r="G75" i="374"/>
  <c r="O74" i="374"/>
  <c r="M74" i="374"/>
  <c r="AB74" i="374" s="1"/>
  <c r="K74" i="374"/>
  <c r="G74" i="374"/>
  <c r="O73" i="374"/>
  <c r="M73" i="374"/>
  <c r="AB73" i="374" s="1"/>
  <c r="K73" i="374"/>
  <c r="G73" i="374"/>
  <c r="T72" i="374"/>
  <c r="S72" i="374"/>
  <c r="L72" i="374"/>
  <c r="J72" i="374"/>
  <c r="I72" i="374"/>
  <c r="O60" i="374"/>
  <c r="M60" i="374"/>
  <c r="K60" i="374"/>
  <c r="G60" i="374"/>
  <c r="O59" i="374"/>
  <c r="M59" i="374"/>
  <c r="AB59" i="374" s="1"/>
  <c r="K59" i="374"/>
  <c r="G59" i="374"/>
  <c r="O58" i="374"/>
  <c r="M58" i="374"/>
  <c r="AB58" i="374" s="1"/>
  <c r="K58" i="374"/>
  <c r="G58" i="374"/>
  <c r="O57" i="374"/>
  <c r="M57" i="374"/>
  <c r="AB57" i="374" s="1"/>
  <c r="K57" i="374"/>
  <c r="G57" i="374"/>
  <c r="O56" i="374"/>
  <c r="M56" i="374"/>
  <c r="AB56" i="374" s="1"/>
  <c r="K56" i="374"/>
  <c r="G56" i="374"/>
  <c r="T55" i="374"/>
  <c r="S55" i="374"/>
  <c r="L55" i="374"/>
  <c r="J55" i="374"/>
  <c r="I55" i="374"/>
  <c r="O39" i="374"/>
  <c r="M39" i="374"/>
  <c r="AB39" i="374" s="1"/>
  <c r="K39" i="374"/>
  <c r="G39" i="374"/>
  <c r="T38" i="374"/>
  <c r="S38" i="374"/>
  <c r="L38" i="374"/>
  <c r="J38" i="374"/>
  <c r="I38" i="374"/>
  <c r="O23" i="374"/>
  <c r="M23" i="374"/>
  <c r="K23" i="374"/>
  <c r="G23" i="374"/>
  <c r="O22" i="374"/>
  <c r="M22" i="374"/>
  <c r="AA22" i="374" s="1"/>
  <c r="K22" i="374"/>
  <c r="G22" i="374"/>
  <c r="T21" i="374"/>
  <c r="S21" i="374"/>
  <c r="L21" i="374"/>
  <c r="J21" i="374"/>
  <c r="I21" i="374"/>
  <c r="O10" i="374"/>
  <c r="M10" i="374"/>
  <c r="AB10" i="374" s="1"/>
  <c r="K10" i="374"/>
  <c r="G10" i="374"/>
  <c r="O9" i="374"/>
  <c r="M9" i="374"/>
  <c r="AB9" i="374" s="1"/>
  <c r="K9" i="374"/>
  <c r="G9" i="374"/>
  <c r="O8" i="374"/>
  <c r="M8" i="374"/>
  <c r="AA8" i="374" s="1"/>
  <c r="K8" i="374"/>
  <c r="G8" i="374"/>
  <c r="O7" i="374"/>
  <c r="M7" i="374"/>
  <c r="AB7" i="374" s="1"/>
  <c r="K7" i="374"/>
  <c r="G7" i="374"/>
  <c r="O6" i="374"/>
  <c r="M6" i="374"/>
  <c r="K6" i="374"/>
  <c r="G6" i="374"/>
  <c r="O5" i="374"/>
  <c r="M5" i="374"/>
  <c r="K5" i="374"/>
  <c r="G5" i="374"/>
  <c r="H2" i="374"/>
  <c r="D1" i="374"/>
  <c r="X34" i="373"/>
  <c r="W34" i="373"/>
  <c r="V34" i="373"/>
  <c r="P34" i="373"/>
  <c r="O34" i="373"/>
  <c r="N34" i="373"/>
  <c r="M34" i="373"/>
  <c r="H34" i="373"/>
  <c r="G34" i="373"/>
  <c r="O16" i="373"/>
  <c r="N16" i="373"/>
  <c r="M16" i="373"/>
  <c r="H16" i="373"/>
  <c r="G16" i="373"/>
  <c r="F16" i="373"/>
  <c r="E16" i="373"/>
  <c r="F8" i="373"/>
  <c r="M7" i="373"/>
  <c r="K7" i="373"/>
  <c r="I7" i="373"/>
  <c r="G7" i="373"/>
  <c r="F7" i="373"/>
  <c r="E7" i="373"/>
  <c r="M6" i="373"/>
  <c r="K6" i="373"/>
  <c r="I6" i="373"/>
  <c r="G6" i="373"/>
  <c r="F6" i="373"/>
  <c r="E6" i="373"/>
  <c r="M55" i="399" l="1"/>
  <c r="AF55" i="399" s="1"/>
  <c r="AG39" i="399" s="1"/>
  <c r="N143" i="383"/>
  <c r="P108" i="411"/>
  <c r="Q107" i="413"/>
  <c r="N127" i="380"/>
  <c r="Q127" i="380" s="1"/>
  <c r="O123" i="384"/>
  <c r="AA9" i="386"/>
  <c r="Q94" i="386"/>
  <c r="K38" i="390"/>
  <c r="AA151" i="392"/>
  <c r="O55" i="396"/>
  <c r="O72" i="375"/>
  <c r="O55" i="387"/>
  <c r="AA110" i="395"/>
  <c r="AA127" i="380"/>
  <c r="N75" i="404"/>
  <c r="F3" i="388"/>
  <c r="P22" i="398"/>
  <c r="AA59" i="404"/>
  <c r="AA23" i="392"/>
  <c r="K123" i="390"/>
  <c r="K72" i="399"/>
  <c r="N109" i="404"/>
  <c r="N92" i="383"/>
  <c r="K106" i="386"/>
  <c r="Q147" i="374"/>
  <c r="AA108" i="374"/>
  <c r="AA10" i="392"/>
  <c r="AF91" i="396"/>
  <c r="N56" i="404"/>
  <c r="AE23" i="390"/>
  <c r="O123" i="392"/>
  <c r="AA149" i="392"/>
  <c r="O38" i="398"/>
  <c r="AA110" i="398"/>
  <c r="Q91" i="411"/>
  <c r="K55" i="375"/>
  <c r="O106" i="398"/>
  <c r="AB110" i="398"/>
  <c r="O140" i="398"/>
  <c r="AE72" i="411"/>
  <c r="N38" i="410"/>
  <c r="AA55" i="413"/>
  <c r="Q107" i="410"/>
  <c r="O38" i="374"/>
  <c r="AA143" i="374"/>
  <c r="O123" i="381"/>
  <c r="N142" i="383"/>
  <c r="O72" i="386"/>
  <c r="K21" i="390"/>
  <c r="G8" i="397"/>
  <c r="AE89" i="408"/>
  <c r="AE108" i="384"/>
  <c r="AA5" i="398"/>
  <c r="AE21" i="414"/>
  <c r="N55" i="413"/>
  <c r="F3" i="379"/>
  <c r="O38" i="380"/>
  <c r="K55" i="384"/>
  <c r="P129" i="392"/>
  <c r="AB109" i="395"/>
  <c r="AE25" i="396"/>
  <c r="P107" i="414"/>
  <c r="AB143" i="374"/>
  <c r="N148" i="383"/>
  <c r="Q148" i="383" s="1"/>
  <c r="N107" i="386"/>
  <c r="AA142" i="392"/>
  <c r="AB22" i="398"/>
  <c r="Q108" i="413"/>
  <c r="N56" i="398"/>
  <c r="K89" i="404"/>
  <c r="P89" i="408"/>
  <c r="O140" i="383"/>
  <c r="N144" i="383"/>
  <c r="O72" i="395"/>
  <c r="K140" i="374"/>
  <c r="F3" i="376"/>
  <c r="AA8" i="380"/>
  <c r="Q124" i="380"/>
  <c r="O89" i="392"/>
  <c r="K21" i="393"/>
  <c r="AE7" i="399"/>
  <c r="O89" i="404"/>
  <c r="O140" i="374"/>
  <c r="AB147" i="377"/>
  <c r="O106" i="383"/>
  <c r="N130" i="389"/>
  <c r="Q130" i="389" s="1"/>
  <c r="I8" i="391"/>
  <c r="K21" i="392"/>
  <c r="AB56" i="398"/>
  <c r="AA92" i="398"/>
  <c r="AA142" i="398"/>
  <c r="N109" i="399"/>
  <c r="Q109" i="399" s="1"/>
  <c r="F3" i="403"/>
  <c r="Q128" i="404"/>
  <c r="P75" i="413"/>
  <c r="AA140" i="413"/>
  <c r="Q7" i="413"/>
  <c r="AA108" i="377"/>
  <c r="O123" i="383"/>
  <c r="M38" i="389"/>
  <c r="AF56" i="390"/>
  <c r="AE91" i="393"/>
  <c r="AB9" i="398"/>
  <c r="O38" i="404"/>
  <c r="AE74" i="375"/>
  <c r="N129" i="380"/>
  <c r="K123" i="392"/>
  <c r="AA127" i="392"/>
  <c r="N25" i="393"/>
  <c r="K38" i="398"/>
  <c r="O106" i="399"/>
  <c r="O123" i="399"/>
  <c r="N9" i="404"/>
  <c r="Q9" i="404" s="1"/>
  <c r="AA128" i="404"/>
  <c r="AF89" i="408"/>
  <c r="AG73" i="408" s="1"/>
  <c r="AA127" i="374"/>
  <c r="K8" i="391"/>
  <c r="K21" i="381"/>
  <c r="N59" i="392"/>
  <c r="O21" i="405"/>
  <c r="AF123" i="411"/>
  <c r="AG107" i="411" s="1"/>
  <c r="I3" i="409"/>
  <c r="O55" i="392"/>
  <c r="AA143" i="398"/>
  <c r="AA124" i="404"/>
  <c r="AF23" i="375"/>
  <c r="Q5" i="380"/>
  <c r="AA8" i="383"/>
  <c r="AA148" i="386"/>
  <c r="M8" i="373"/>
  <c r="K106" i="398"/>
  <c r="N38" i="414"/>
  <c r="P75" i="404"/>
  <c r="AA142" i="404"/>
  <c r="O157" i="404"/>
  <c r="AE41" i="405"/>
  <c r="P90" i="413"/>
  <c r="N74" i="380"/>
  <c r="Y2" i="381"/>
  <c r="O6" i="379" s="1"/>
  <c r="N91" i="386"/>
  <c r="N145" i="392"/>
  <c r="P145" i="392" s="1"/>
  <c r="K21" i="395"/>
  <c r="K38" i="399"/>
  <c r="Q21" i="411"/>
  <c r="R5" i="411" s="1"/>
  <c r="AB127" i="398"/>
  <c r="O38" i="399"/>
  <c r="N40" i="375"/>
  <c r="O55" i="377"/>
  <c r="O123" i="377"/>
  <c r="AA91" i="386"/>
  <c r="N144" i="389"/>
  <c r="P144" i="389" s="1"/>
  <c r="O55" i="390"/>
  <c r="AA145" i="392"/>
  <c r="Z2" i="393"/>
  <c r="P6" i="391" s="1"/>
  <c r="I8" i="394"/>
  <c r="AB74" i="395"/>
  <c r="AA6" i="404"/>
  <c r="AF73" i="405"/>
  <c r="AE21" i="411"/>
  <c r="AA76" i="386"/>
  <c r="AC2" i="396"/>
  <c r="Q6" i="394" s="1"/>
  <c r="Q107" i="399"/>
  <c r="N143" i="404"/>
  <c r="P127" i="407"/>
  <c r="AA140" i="407"/>
  <c r="AA38" i="410"/>
  <c r="I3" i="412"/>
  <c r="F3" i="391"/>
  <c r="Q128" i="395"/>
  <c r="O55" i="398"/>
  <c r="Y2" i="399"/>
  <c r="O6" i="397" s="1"/>
  <c r="O123" i="405"/>
  <c r="P40" i="408"/>
  <c r="AA7" i="377"/>
  <c r="M38" i="377"/>
  <c r="K123" i="380"/>
  <c r="N23" i="381"/>
  <c r="O72" i="381"/>
  <c r="K106" i="390"/>
  <c r="M55" i="395"/>
  <c r="Z2" i="399"/>
  <c r="P6" i="397" s="1"/>
  <c r="K21" i="389"/>
  <c r="AB92" i="392"/>
  <c r="AA75" i="395"/>
  <c r="AA22" i="398"/>
  <c r="Q124" i="398"/>
  <c r="AB145" i="398"/>
  <c r="AD2" i="399"/>
  <c r="R6" i="397" s="1"/>
  <c r="O89" i="405"/>
  <c r="Q145" i="398"/>
  <c r="P145" i="398"/>
  <c r="AA9" i="395"/>
  <c r="M8" i="385"/>
  <c r="AB55" i="395"/>
  <c r="AC39" i="395" s="1"/>
  <c r="K38" i="404"/>
  <c r="AF55" i="414"/>
  <c r="AG39" i="414" s="1"/>
  <c r="O106" i="404"/>
  <c r="AD2" i="405"/>
  <c r="R6" i="403" s="1"/>
  <c r="N55" i="414"/>
  <c r="N144" i="377"/>
  <c r="O123" i="378"/>
  <c r="F1" i="393"/>
  <c r="F2" i="393" s="1"/>
  <c r="N22" i="393"/>
  <c r="Q22" i="393" s="1"/>
  <c r="K89" i="393"/>
  <c r="K106" i="393"/>
  <c r="K106" i="395"/>
  <c r="N131" i="398"/>
  <c r="Q131" i="398" s="1"/>
  <c r="N62" i="399"/>
  <c r="K123" i="374"/>
  <c r="N57" i="383"/>
  <c r="P57" i="383" s="1"/>
  <c r="N77" i="383"/>
  <c r="N90" i="395"/>
  <c r="Q90" i="395" s="1"/>
  <c r="Y2" i="396"/>
  <c r="O6" i="394" s="1"/>
  <c r="O123" i="374"/>
  <c r="AB144" i="374"/>
  <c r="AE73" i="375"/>
  <c r="M8" i="376"/>
  <c r="K123" i="378"/>
  <c r="K38" i="380"/>
  <c r="AA9" i="383"/>
  <c r="AA128" i="383"/>
  <c r="AA144" i="383"/>
  <c r="O106" i="384"/>
  <c r="AA144" i="386"/>
  <c r="K55" i="387"/>
  <c r="AE58" i="387"/>
  <c r="AA22" i="392"/>
  <c r="N142" i="392"/>
  <c r="P142" i="392" s="1"/>
  <c r="N150" i="392"/>
  <c r="P150" i="392" s="1"/>
  <c r="AE109" i="393"/>
  <c r="N75" i="395"/>
  <c r="O106" i="395"/>
  <c r="N110" i="395"/>
  <c r="N59" i="396"/>
  <c r="AB142" i="398"/>
  <c r="AB150" i="398"/>
  <c r="O89" i="399"/>
  <c r="AA9" i="404"/>
  <c r="AF55" i="408"/>
  <c r="AG39" i="408" s="1"/>
  <c r="P144" i="410"/>
  <c r="N123" i="414"/>
  <c r="Q7" i="407"/>
  <c r="P7" i="407"/>
  <c r="AB77" i="383"/>
  <c r="E8" i="391"/>
  <c r="K72" i="393"/>
  <c r="AB90" i="395"/>
  <c r="K157" i="395"/>
  <c r="Q39" i="396"/>
  <c r="AA127" i="398"/>
  <c r="AA131" i="398"/>
  <c r="O72" i="399"/>
  <c r="P110" i="407"/>
  <c r="P131" i="413"/>
  <c r="P74" i="410"/>
  <c r="AA77" i="374"/>
  <c r="N107" i="374"/>
  <c r="P107" i="374" s="1"/>
  <c r="Z2" i="375"/>
  <c r="P6" i="373" s="1"/>
  <c r="AA128" i="377"/>
  <c r="AF6" i="378"/>
  <c r="M38" i="378"/>
  <c r="AF38" i="378" s="1"/>
  <c r="AG22" i="378" s="1"/>
  <c r="O89" i="378"/>
  <c r="O89" i="380"/>
  <c r="AE91" i="387"/>
  <c r="N75" i="392"/>
  <c r="P75" i="392" s="1"/>
  <c r="O106" i="392"/>
  <c r="AA131" i="392"/>
  <c r="O72" i="393"/>
  <c r="O123" i="393"/>
  <c r="P5" i="395"/>
  <c r="N9" i="395"/>
  <c r="K21" i="396"/>
  <c r="N24" i="396"/>
  <c r="Q24" i="396" s="1"/>
  <c r="AE59" i="396"/>
  <c r="N107" i="398"/>
  <c r="Q107" i="398" s="1"/>
  <c r="N23" i="399"/>
  <c r="Q23" i="399" s="1"/>
  <c r="N6" i="405"/>
  <c r="Q6" i="405" s="1"/>
  <c r="N60" i="405"/>
  <c r="AF91" i="375"/>
  <c r="M55" i="378"/>
  <c r="AA93" i="380"/>
  <c r="G8" i="385"/>
  <c r="N141" i="386"/>
  <c r="Q141" i="386" s="1"/>
  <c r="AF91" i="387"/>
  <c r="AA130" i="389"/>
  <c r="Q56" i="390"/>
  <c r="AA60" i="392"/>
  <c r="N23" i="393"/>
  <c r="Q23" i="393" s="1"/>
  <c r="AD2" i="393"/>
  <c r="R6" i="391" s="1"/>
  <c r="K38" i="395"/>
  <c r="O21" i="396"/>
  <c r="N76" i="398"/>
  <c r="Q76" i="398" s="1"/>
  <c r="K140" i="398"/>
  <c r="AA141" i="404"/>
  <c r="K106" i="405"/>
  <c r="K123" i="405"/>
  <c r="P109" i="413"/>
  <c r="N149" i="377"/>
  <c r="P23" i="413"/>
  <c r="AA75" i="392"/>
  <c r="G8" i="379"/>
  <c r="K106" i="375"/>
  <c r="AB141" i="386"/>
  <c r="AA76" i="398"/>
  <c r="K21" i="404"/>
  <c r="O55" i="404"/>
  <c r="AB59" i="404"/>
  <c r="I3" i="406"/>
  <c r="K123" i="375"/>
  <c r="AB57" i="377"/>
  <c r="N129" i="377"/>
  <c r="P129" i="377" s="1"/>
  <c r="AA125" i="383"/>
  <c r="AA150" i="383"/>
  <c r="AA10" i="386"/>
  <c r="O38" i="389"/>
  <c r="O89" i="389"/>
  <c r="N6" i="392"/>
  <c r="Q6" i="392" s="1"/>
  <c r="K38" i="392"/>
  <c r="O72" i="392"/>
  <c r="K157" i="392"/>
  <c r="N132" i="395"/>
  <c r="Q132" i="395" s="1"/>
  <c r="AE56" i="396"/>
  <c r="N60" i="396"/>
  <c r="P60" i="396" s="1"/>
  <c r="N57" i="398"/>
  <c r="Q57" i="398" s="1"/>
  <c r="AA128" i="398"/>
  <c r="Q56" i="399"/>
  <c r="O21" i="404"/>
  <c r="N108" i="404"/>
  <c r="P58" i="411"/>
  <c r="AE38" i="414"/>
  <c r="AA10" i="398"/>
  <c r="AF60" i="399"/>
  <c r="P58" i="410"/>
  <c r="Q58" i="410"/>
  <c r="AF73" i="375"/>
  <c r="AF56" i="375"/>
  <c r="AA74" i="380"/>
  <c r="O21" i="384"/>
  <c r="N90" i="386"/>
  <c r="AA94" i="386"/>
  <c r="O106" i="389"/>
  <c r="K123" i="389"/>
  <c r="AB127" i="389"/>
  <c r="N76" i="392"/>
  <c r="P76" i="392" s="1"/>
  <c r="K8" i="394"/>
  <c r="N92" i="395"/>
  <c r="Q92" i="395" s="1"/>
  <c r="AA128" i="395"/>
  <c r="AB132" i="395"/>
  <c r="Q5" i="396"/>
  <c r="AD2" i="396"/>
  <c r="R6" i="394" s="1"/>
  <c r="AF25" i="396"/>
  <c r="AF60" i="396"/>
  <c r="K21" i="398"/>
  <c r="AB92" i="398"/>
  <c r="F3" i="397"/>
  <c r="AB142" i="404"/>
  <c r="AF7" i="405"/>
  <c r="AE24" i="405"/>
  <c r="AE123" i="408"/>
  <c r="AE21" i="408"/>
  <c r="P141" i="407"/>
  <c r="P59" i="413"/>
  <c r="P21" i="411"/>
  <c r="AF60" i="405"/>
  <c r="Q142" i="383"/>
  <c r="AF6" i="387"/>
  <c r="O89" i="387"/>
  <c r="AB57" i="389"/>
  <c r="N94" i="374"/>
  <c r="P94" i="374" s="1"/>
  <c r="AA57" i="398"/>
  <c r="AB123" i="407"/>
  <c r="AC107" i="407" s="1"/>
  <c r="AA126" i="380"/>
  <c r="AE90" i="393"/>
  <c r="AB128" i="395"/>
  <c r="O21" i="398"/>
  <c r="P141" i="398"/>
  <c r="AF57" i="405"/>
  <c r="AF61" i="405"/>
  <c r="N21" i="408"/>
  <c r="O38" i="392"/>
  <c r="Q39" i="393"/>
  <c r="AA6" i="392"/>
  <c r="K140" i="392"/>
  <c r="AA108" i="404"/>
  <c r="O21" i="375"/>
  <c r="O157" i="374"/>
  <c r="I8" i="376"/>
  <c r="N60" i="380"/>
  <c r="N147" i="383"/>
  <c r="P147" i="383" s="1"/>
  <c r="M106" i="384"/>
  <c r="AF107" i="384"/>
  <c r="AA75" i="386"/>
  <c r="AA76" i="392"/>
  <c r="AF90" i="393"/>
  <c r="N7" i="395"/>
  <c r="O21" i="395"/>
  <c r="N39" i="395"/>
  <c r="Q39" i="395" s="1"/>
  <c r="AA92" i="395"/>
  <c r="K140" i="395"/>
  <c r="AE5" i="396"/>
  <c r="N108" i="396"/>
  <c r="Q108" i="396" s="1"/>
  <c r="N57" i="399"/>
  <c r="N61" i="399"/>
  <c r="Q61" i="399" s="1"/>
  <c r="K72" i="404"/>
  <c r="O72" i="405"/>
  <c r="P73" i="407"/>
  <c r="P7" i="410"/>
  <c r="Q7" i="410"/>
  <c r="Z2" i="396"/>
  <c r="P6" i="394" s="1"/>
  <c r="AF6" i="405"/>
  <c r="AA147" i="380"/>
  <c r="AB129" i="377"/>
  <c r="N40" i="378"/>
  <c r="Q40" i="378" s="1"/>
  <c r="AB147" i="380"/>
  <c r="K21" i="384"/>
  <c r="M38" i="392"/>
  <c r="AA38" i="392" s="1"/>
  <c r="Q40" i="375"/>
  <c r="AA142" i="377"/>
  <c r="AF58" i="381"/>
  <c r="P143" i="383"/>
  <c r="AA58" i="389"/>
  <c r="N7" i="392"/>
  <c r="Q7" i="392" s="1"/>
  <c r="N73" i="392"/>
  <c r="Q73" i="392" s="1"/>
  <c r="N108" i="392"/>
  <c r="P108" i="392" s="1"/>
  <c r="AE56" i="393"/>
  <c r="O89" i="395"/>
  <c r="O140" i="395"/>
  <c r="AF5" i="396"/>
  <c r="AF41" i="396"/>
  <c r="O89" i="398"/>
  <c r="Q141" i="398"/>
  <c r="N149" i="398"/>
  <c r="P109" i="404"/>
  <c r="P72" i="411"/>
  <c r="P109" i="414"/>
  <c r="N21" i="413"/>
  <c r="P21" i="413" s="1"/>
  <c r="P128" i="410"/>
  <c r="AA144" i="377"/>
  <c r="K89" i="378"/>
  <c r="AB94" i="386"/>
  <c r="AA151" i="386"/>
  <c r="O72" i="387"/>
  <c r="AA60" i="380"/>
  <c r="AF5" i="381"/>
  <c r="K106" i="383"/>
  <c r="AA131" i="383"/>
  <c r="I8" i="388"/>
  <c r="N149" i="389"/>
  <c r="N149" i="392"/>
  <c r="P149" i="392" s="1"/>
  <c r="AB39" i="395"/>
  <c r="N22" i="396"/>
  <c r="P22" i="396" s="1"/>
  <c r="AE108" i="396"/>
  <c r="AB58" i="398"/>
  <c r="AE57" i="399"/>
  <c r="AE61" i="399"/>
  <c r="Y2" i="405"/>
  <c r="O6" i="403" s="1"/>
  <c r="Q75" i="407"/>
  <c r="P59" i="414"/>
  <c r="AB21" i="413"/>
  <c r="AC5" i="413" s="1"/>
  <c r="Q89" i="408"/>
  <c r="R73" i="408" s="1"/>
  <c r="Y2" i="393"/>
  <c r="O6" i="391" s="1"/>
  <c r="AF40" i="390"/>
  <c r="K38" i="375"/>
  <c r="O140" i="389"/>
  <c r="AA7" i="392"/>
  <c r="AA92" i="392"/>
  <c r="AA108" i="392"/>
  <c r="AF25" i="393"/>
  <c r="AA7" i="395"/>
  <c r="K55" i="395"/>
  <c r="M8" i="397"/>
  <c r="N123" i="408"/>
  <c r="Q123" i="408" s="1"/>
  <c r="R107" i="408" s="1"/>
  <c r="P126" i="410"/>
  <c r="AC2" i="399"/>
  <c r="Q6" i="397" s="1"/>
  <c r="AC2" i="393"/>
  <c r="Q6" i="391" s="1"/>
  <c r="N74" i="378"/>
  <c r="Q74" i="378" s="1"/>
  <c r="AA10" i="374"/>
  <c r="AE73" i="393"/>
  <c r="AF73" i="393"/>
  <c r="Q141" i="395"/>
  <c r="P141" i="395"/>
  <c r="M21" i="396"/>
  <c r="N21" i="396" s="1"/>
  <c r="AF61" i="396"/>
  <c r="AE61" i="396"/>
  <c r="AB6" i="398"/>
  <c r="AA6" i="398"/>
  <c r="AF91" i="399"/>
  <c r="M106" i="399"/>
  <c r="AF106" i="399" s="1"/>
  <c r="AG90" i="399" s="1"/>
  <c r="AE22" i="375"/>
  <c r="AF22" i="375"/>
  <c r="AA146" i="392"/>
  <c r="N146" i="392"/>
  <c r="P146" i="392" s="1"/>
  <c r="N61" i="396"/>
  <c r="P61" i="396" s="1"/>
  <c r="K55" i="399"/>
  <c r="AA55" i="404"/>
  <c r="AB55" i="404"/>
  <c r="AC39" i="404" s="1"/>
  <c r="N107" i="404"/>
  <c r="M123" i="404"/>
  <c r="AB123" i="404" s="1"/>
  <c r="AC107" i="404" s="1"/>
  <c r="K72" i="405"/>
  <c r="P133" i="413"/>
  <c r="AB93" i="374"/>
  <c r="N93" i="374"/>
  <c r="Q93" i="374" s="1"/>
  <c r="N91" i="378"/>
  <c r="Q91" i="378" s="1"/>
  <c r="Q60" i="380"/>
  <c r="AB95" i="380"/>
  <c r="AA95" i="380"/>
  <c r="O21" i="383"/>
  <c r="AA74" i="383"/>
  <c r="N150" i="383"/>
  <c r="Q150" i="383" s="1"/>
  <c r="AB77" i="389"/>
  <c r="AA77" i="389"/>
  <c r="N77" i="389"/>
  <c r="Q77" i="389" s="1"/>
  <c r="O21" i="392"/>
  <c r="H1" i="392"/>
  <c r="AE57" i="393"/>
  <c r="N57" i="393"/>
  <c r="N61" i="393"/>
  <c r="P61" i="393" s="1"/>
  <c r="AF61" i="393"/>
  <c r="AA131" i="395"/>
  <c r="AB131" i="395"/>
  <c r="AB151" i="395"/>
  <c r="AA151" i="395"/>
  <c r="AB8" i="404"/>
  <c r="AA8" i="404"/>
  <c r="N8" i="404"/>
  <c r="Q75" i="404"/>
  <c r="AA89" i="410"/>
  <c r="P77" i="410"/>
  <c r="Q22" i="408"/>
  <c r="P22" i="408"/>
  <c r="K123" i="395"/>
  <c r="Z2" i="381"/>
  <c r="P6" i="379" s="1"/>
  <c r="O123" i="395"/>
  <c r="AB147" i="395"/>
  <c r="AA147" i="395"/>
  <c r="K106" i="396"/>
  <c r="Q62" i="399"/>
  <c r="Q56" i="404"/>
  <c r="N60" i="404"/>
  <c r="Q60" i="404" s="1"/>
  <c r="AB91" i="404"/>
  <c r="AA91" i="404"/>
  <c r="N91" i="404"/>
  <c r="AB89" i="407"/>
  <c r="AC73" i="407" s="1"/>
  <c r="N89" i="407"/>
  <c r="AA89" i="407"/>
  <c r="Q124" i="410"/>
  <c r="P124" i="410"/>
  <c r="Q9" i="413"/>
  <c r="P9" i="413"/>
  <c r="P25" i="411"/>
  <c r="Q25" i="411"/>
  <c r="N74" i="374"/>
  <c r="Q74" i="374" s="1"/>
  <c r="AB125" i="377"/>
  <c r="N146" i="377"/>
  <c r="Q146" i="377" s="1"/>
  <c r="N150" i="377"/>
  <c r="Q150" i="377" s="1"/>
  <c r="P75" i="383"/>
  <c r="Q126" i="383"/>
  <c r="O72" i="384"/>
  <c r="N73" i="386"/>
  <c r="H1" i="387"/>
  <c r="N131" i="389"/>
  <c r="P131" i="389" s="1"/>
  <c r="AB147" i="389"/>
  <c r="AA147" i="389"/>
  <c r="AA58" i="392"/>
  <c r="AB128" i="392"/>
  <c r="AA128" i="392"/>
  <c r="AB143" i="392"/>
  <c r="AA143" i="392"/>
  <c r="N73" i="395"/>
  <c r="Q73" i="395" s="1"/>
  <c r="N77" i="395"/>
  <c r="O157" i="395"/>
  <c r="AE7" i="396"/>
  <c r="K123" i="399"/>
  <c r="N150" i="404"/>
  <c r="Q150" i="404" s="1"/>
  <c r="AA150" i="404"/>
  <c r="AE22" i="405"/>
  <c r="Q93" i="410"/>
  <c r="P93" i="410"/>
  <c r="Q107" i="411"/>
  <c r="P107" i="411"/>
  <c r="N7" i="374"/>
  <c r="Q7" i="374" s="1"/>
  <c r="K21" i="374"/>
  <c r="AA60" i="377"/>
  <c r="N109" i="377"/>
  <c r="Q109" i="377" s="1"/>
  <c r="AB9" i="380"/>
  <c r="AA9" i="380"/>
  <c r="N9" i="380"/>
  <c r="Q9" i="380" s="1"/>
  <c r="AA23" i="380"/>
  <c r="AB5" i="386"/>
  <c r="O123" i="386"/>
  <c r="N147" i="389"/>
  <c r="Q147" i="389" s="1"/>
  <c r="AB8" i="392"/>
  <c r="N8" i="392"/>
  <c r="Q8" i="392" s="1"/>
  <c r="N128" i="392"/>
  <c r="Q128" i="392" s="1"/>
  <c r="N143" i="392"/>
  <c r="P143" i="392" s="1"/>
  <c r="O55" i="393"/>
  <c r="H1" i="393"/>
  <c r="AB58" i="395"/>
  <c r="AA58" i="395"/>
  <c r="AE89" i="396"/>
  <c r="P23" i="404"/>
  <c r="AA60" i="404"/>
  <c r="AA76" i="404"/>
  <c r="AB76" i="404"/>
  <c r="N107" i="405"/>
  <c r="AA123" i="407"/>
  <c r="Q109" i="410"/>
  <c r="Q107" i="407"/>
  <c r="P107" i="407"/>
  <c r="Q74" i="408"/>
  <c r="P74" i="408"/>
  <c r="Q5" i="411"/>
  <c r="P5" i="411"/>
  <c r="Q5" i="410"/>
  <c r="P5" i="410"/>
  <c r="AB73" i="398"/>
  <c r="M89" i="398"/>
  <c r="AB89" i="398" s="1"/>
  <c r="AC73" i="398" s="1"/>
  <c r="N73" i="398"/>
  <c r="Q73" i="398" s="1"/>
  <c r="AF73" i="381"/>
  <c r="N73" i="381"/>
  <c r="AA77" i="395"/>
  <c r="N59" i="399"/>
  <c r="P59" i="399" s="1"/>
  <c r="AE59" i="399"/>
  <c r="N146" i="404"/>
  <c r="Q146" i="404" s="1"/>
  <c r="AB146" i="404"/>
  <c r="AB142" i="374"/>
  <c r="AA142" i="374"/>
  <c r="AB130" i="377"/>
  <c r="AA130" i="377"/>
  <c r="M21" i="392"/>
  <c r="N21" i="392" s="1"/>
  <c r="N5" i="392"/>
  <c r="Q5" i="392" s="1"/>
  <c r="Q8" i="413"/>
  <c r="P8" i="413"/>
  <c r="Q5" i="407"/>
  <c r="P5" i="407"/>
  <c r="AF74" i="375"/>
  <c r="Q9" i="377"/>
  <c r="O157" i="377"/>
  <c r="O72" i="378"/>
  <c r="AB149" i="386"/>
  <c r="AA149" i="386"/>
  <c r="N58" i="387"/>
  <c r="Q58" i="387" s="1"/>
  <c r="Q22" i="392"/>
  <c r="O123" i="396"/>
  <c r="H1" i="398"/>
  <c r="AA146" i="404"/>
  <c r="AB157" i="413"/>
  <c r="AC141" i="413" s="1"/>
  <c r="N157" i="413"/>
  <c r="P157" i="413" s="1"/>
  <c r="AB143" i="386"/>
  <c r="AA143" i="386"/>
  <c r="AE6" i="375"/>
  <c r="AF6" i="375"/>
  <c r="N6" i="375"/>
  <c r="Q6" i="375" s="1"/>
  <c r="N91" i="380"/>
  <c r="Q91" i="380" s="1"/>
  <c r="AB91" i="380"/>
  <c r="AA91" i="380"/>
  <c r="AF57" i="387"/>
  <c r="N57" i="387"/>
  <c r="Q57" i="387" s="1"/>
  <c r="N41" i="387"/>
  <c r="AE41" i="387"/>
  <c r="AB143" i="389"/>
  <c r="N143" i="389"/>
  <c r="Q143" i="389" s="1"/>
  <c r="M140" i="392"/>
  <c r="AB140" i="392" s="1"/>
  <c r="AC124" i="392" s="1"/>
  <c r="AB108" i="395"/>
  <c r="AA108" i="395"/>
  <c r="N108" i="395"/>
  <c r="AB143" i="395"/>
  <c r="AA143" i="395"/>
  <c r="AB8" i="398"/>
  <c r="AA8" i="398"/>
  <c r="AA23" i="404"/>
  <c r="N129" i="404"/>
  <c r="P129" i="404" s="1"/>
  <c r="AB129" i="404"/>
  <c r="M106" i="405"/>
  <c r="N106" i="405" s="1"/>
  <c r="AF90" i="405"/>
  <c r="N90" i="405"/>
  <c r="Q90" i="405" s="1"/>
  <c r="Q108" i="408"/>
  <c r="P108" i="408"/>
  <c r="P73" i="408"/>
  <c r="Q73" i="408"/>
  <c r="AA7" i="374"/>
  <c r="M123" i="375"/>
  <c r="AE123" i="375" s="1"/>
  <c r="K72" i="377"/>
  <c r="AB95" i="377"/>
  <c r="N24" i="378"/>
  <c r="Q24" i="378" s="1"/>
  <c r="AB91" i="383"/>
  <c r="AA91" i="383"/>
  <c r="N90" i="387"/>
  <c r="Q90" i="387" s="1"/>
  <c r="AF90" i="387"/>
  <c r="AE90" i="387"/>
  <c r="M106" i="387"/>
  <c r="N106" i="387" s="1"/>
  <c r="N74" i="389"/>
  <c r="G8" i="391"/>
  <c r="N22" i="395"/>
  <c r="Q22" i="395" s="1"/>
  <c r="M38" i="395"/>
  <c r="N8" i="398"/>
  <c r="N74" i="398"/>
  <c r="K21" i="399"/>
  <c r="AF39" i="399"/>
  <c r="N39" i="399"/>
  <c r="Q39" i="399" s="1"/>
  <c r="AB23" i="404"/>
  <c r="K55" i="374"/>
  <c r="AA94" i="374"/>
  <c r="N75" i="374"/>
  <c r="AA130" i="374"/>
  <c r="N130" i="374"/>
  <c r="P130" i="374" s="1"/>
  <c r="AB9" i="377"/>
  <c r="AA9" i="377"/>
  <c r="AA23" i="377"/>
  <c r="N76" i="377"/>
  <c r="AA91" i="377"/>
  <c r="AA143" i="377"/>
  <c r="AB143" i="377"/>
  <c r="AB77" i="380"/>
  <c r="N77" i="380"/>
  <c r="Q77" i="380" s="1"/>
  <c r="O38" i="387"/>
  <c r="AB7" i="389"/>
  <c r="AA7" i="389"/>
  <c r="N7" i="389"/>
  <c r="AB59" i="389"/>
  <c r="AA59" i="389"/>
  <c r="AB132" i="389"/>
  <c r="N132" i="389"/>
  <c r="AE25" i="390"/>
  <c r="AF25" i="390"/>
  <c r="N25" i="390"/>
  <c r="Q25" i="390" s="1"/>
  <c r="AA5" i="392"/>
  <c r="AB129" i="392"/>
  <c r="AA129" i="392"/>
  <c r="O157" i="392"/>
  <c r="AA22" i="395"/>
  <c r="O55" i="395"/>
  <c r="AA74" i="398"/>
  <c r="N24" i="399"/>
  <c r="Q24" i="399" s="1"/>
  <c r="AE24" i="399"/>
  <c r="AE39" i="399"/>
  <c r="AA57" i="404"/>
  <c r="AA92" i="404"/>
  <c r="AA151" i="404"/>
  <c r="AB151" i="404"/>
  <c r="N151" i="404"/>
  <c r="AE39" i="405"/>
  <c r="N39" i="405"/>
  <c r="Q39" i="405" s="1"/>
  <c r="Q60" i="405"/>
  <c r="AE73" i="405"/>
  <c r="AE107" i="405"/>
  <c r="Q124" i="407"/>
  <c r="P124" i="407"/>
  <c r="AF108" i="393"/>
  <c r="AE108" i="393"/>
  <c r="K38" i="386"/>
  <c r="M38" i="405"/>
  <c r="AF38" i="405" s="1"/>
  <c r="AG22" i="405" s="1"/>
  <c r="Q109" i="407"/>
  <c r="P109" i="407"/>
  <c r="AB131" i="389"/>
  <c r="Q128" i="407"/>
  <c r="P128" i="407"/>
  <c r="N8" i="374"/>
  <c r="Q8" i="374" s="1"/>
  <c r="AB149" i="395"/>
  <c r="AA149" i="395"/>
  <c r="AA147" i="404"/>
  <c r="AB147" i="404"/>
  <c r="AE91" i="405"/>
  <c r="N91" i="405"/>
  <c r="Q129" i="413"/>
  <c r="P129" i="413"/>
  <c r="Q141" i="410"/>
  <c r="P141" i="410"/>
  <c r="AF40" i="375"/>
  <c r="O38" i="377"/>
  <c r="Q5" i="383"/>
  <c r="Q144" i="383"/>
  <c r="AB7" i="386"/>
  <c r="N7" i="386"/>
  <c r="Q7" i="386" s="1"/>
  <c r="N129" i="386"/>
  <c r="AF107" i="390"/>
  <c r="N93" i="392"/>
  <c r="P93" i="392" s="1"/>
  <c r="N149" i="395"/>
  <c r="Q149" i="395" s="1"/>
  <c r="F1" i="396"/>
  <c r="F2" i="396" s="1"/>
  <c r="AF89" i="396"/>
  <c r="AG73" i="396" s="1"/>
  <c r="Q56" i="398"/>
  <c r="AB75" i="398"/>
  <c r="AA75" i="398"/>
  <c r="N75" i="398"/>
  <c r="P75" i="398" s="1"/>
  <c r="AB149" i="398"/>
  <c r="AA10" i="404"/>
  <c r="Q109" i="404"/>
  <c r="N147" i="404"/>
  <c r="AE56" i="405"/>
  <c r="AF108" i="405"/>
  <c r="AE108" i="405"/>
  <c r="F2" i="413"/>
  <c r="Q148" i="410"/>
  <c r="P148" i="410"/>
  <c r="P126" i="407"/>
  <c r="Q126" i="407"/>
  <c r="AB91" i="392"/>
  <c r="AA91" i="392"/>
  <c r="N91" i="392"/>
  <c r="N57" i="386"/>
  <c r="Q57" i="386" s="1"/>
  <c r="AB77" i="386"/>
  <c r="AA77" i="386"/>
  <c r="AB142" i="389"/>
  <c r="N142" i="389"/>
  <c r="Q142" i="389" s="1"/>
  <c r="AA146" i="377"/>
  <c r="AB93" i="386"/>
  <c r="AA93" i="386"/>
  <c r="AB9" i="392"/>
  <c r="AA9" i="392"/>
  <c r="N9" i="392"/>
  <c r="AA125" i="392"/>
  <c r="N125" i="392"/>
  <c r="P125" i="392" s="1"/>
  <c r="Q149" i="410"/>
  <c r="P149" i="410"/>
  <c r="AB95" i="374"/>
  <c r="AA95" i="374"/>
  <c r="N95" i="374"/>
  <c r="Q95" i="374" s="1"/>
  <c r="Q73" i="410"/>
  <c r="P73" i="410"/>
  <c r="N41" i="378"/>
  <c r="AE41" i="378"/>
  <c r="Q5" i="384"/>
  <c r="O38" i="384"/>
  <c r="AF73" i="384"/>
  <c r="M89" i="384"/>
  <c r="AE89" i="384" s="1"/>
  <c r="AE73" i="384"/>
  <c r="AB60" i="389"/>
  <c r="AA60" i="389"/>
  <c r="N60" i="389"/>
  <c r="Q144" i="389"/>
  <c r="Q60" i="392"/>
  <c r="Q149" i="392"/>
  <c r="Q9" i="395"/>
  <c r="AA39" i="404"/>
  <c r="AB39" i="404"/>
  <c r="N39" i="404"/>
  <c r="Q39" i="404" s="1"/>
  <c r="AA109" i="404"/>
  <c r="Q143" i="404"/>
  <c r="P143" i="404"/>
  <c r="Q108" i="405"/>
  <c r="P108" i="405"/>
  <c r="AB110" i="386"/>
  <c r="N110" i="386"/>
  <c r="Q110" i="386" s="1"/>
  <c r="AA39" i="398"/>
  <c r="AB39" i="398"/>
  <c r="N39" i="398"/>
  <c r="Q39" i="398" s="1"/>
  <c r="M55" i="398"/>
  <c r="AB55" i="398" s="1"/>
  <c r="AC39" i="398" s="1"/>
  <c r="N58" i="399"/>
  <c r="Q58" i="399" s="1"/>
  <c r="Q131" i="407"/>
  <c r="P131" i="407"/>
  <c r="N73" i="387"/>
  <c r="Q73" i="387" s="1"/>
  <c r="AF73" i="387"/>
  <c r="AE73" i="387"/>
  <c r="P25" i="396"/>
  <c r="Q25" i="396"/>
  <c r="AA126" i="374"/>
  <c r="N126" i="374"/>
  <c r="Q126" i="374" s="1"/>
  <c r="N140" i="413"/>
  <c r="Q140" i="413" s="1"/>
  <c r="R124" i="413" s="1"/>
  <c r="AB8" i="374"/>
  <c r="O89" i="381"/>
  <c r="AA108" i="386"/>
  <c r="AB125" i="386"/>
  <c r="N125" i="386"/>
  <c r="P125" i="386" s="1"/>
  <c r="AA129" i="386"/>
  <c r="AB150" i="386"/>
  <c r="AA76" i="374"/>
  <c r="AB6" i="377"/>
  <c r="N6" i="377"/>
  <c r="Q6" i="377" s="1"/>
  <c r="AE5" i="378"/>
  <c r="N5" i="378"/>
  <c r="P5" i="378" s="1"/>
  <c r="K8" i="379"/>
  <c r="AB39" i="380"/>
  <c r="AB149" i="383"/>
  <c r="AA149" i="383"/>
  <c r="N22" i="384"/>
  <c r="AB22" i="386"/>
  <c r="AA22" i="386"/>
  <c r="Q146" i="386"/>
  <c r="N23" i="389"/>
  <c r="Q23" i="389" s="1"/>
  <c r="N73" i="390"/>
  <c r="Q73" i="390" s="1"/>
  <c r="M106" i="392"/>
  <c r="N106" i="392" s="1"/>
  <c r="AA90" i="392"/>
  <c r="AF60" i="393"/>
  <c r="N60" i="393"/>
  <c r="Q60" i="393" s="1"/>
  <c r="M123" i="393"/>
  <c r="N123" i="393" s="1"/>
  <c r="AE107" i="393"/>
  <c r="AA23" i="395"/>
  <c r="K38" i="396"/>
  <c r="N57" i="396"/>
  <c r="P57" i="396" s="1"/>
  <c r="AF90" i="396"/>
  <c r="AE90" i="396"/>
  <c r="N90" i="396"/>
  <c r="Q90" i="396" s="1"/>
  <c r="AA91" i="398"/>
  <c r="N91" i="398"/>
  <c r="P91" i="398" s="1"/>
  <c r="O123" i="398"/>
  <c r="N146" i="398"/>
  <c r="P146" i="398" s="1"/>
  <c r="AB146" i="398"/>
  <c r="N7" i="404"/>
  <c r="Q7" i="404" s="1"/>
  <c r="AB143" i="380"/>
  <c r="N143" i="380"/>
  <c r="P143" i="380" s="1"/>
  <c r="AA7" i="383"/>
  <c r="AB132" i="392"/>
  <c r="N132" i="392"/>
  <c r="Q132" i="392" s="1"/>
  <c r="F1" i="395"/>
  <c r="F2" i="395" s="1"/>
  <c r="N128" i="380"/>
  <c r="Q128" i="380" s="1"/>
  <c r="AB128" i="380"/>
  <c r="M21" i="395"/>
  <c r="N21" i="395" s="1"/>
  <c r="AB5" i="395"/>
  <c r="Q145" i="407"/>
  <c r="P145" i="407"/>
  <c r="M123" i="378"/>
  <c r="AE123" i="378" s="1"/>
  <c r="AA6" i="380"/>
  <c r="Q77" i="383"/>
  <c r="G8" i="394"/>
  <c r="AA5" i="395"/>
  <c r="AF25" i="399"/>
  <c r="AE25" i="399"/>
  <c r="N25" i="399"/>
  <c r="Q25" i="399" s="1"/>
  <c r="N74" i="405"/>
  <c r="Q74" i="405" s="1"/>
  <c r="O38" i="375"/>
  <c r="AF41" i="378"/>
  <c r="O55" i="380"/>
  <c r="P74" i="380"/>
  <c r="N125" i="380"/>
  <c r="P125" i="380" s="1"/>
  <c r="AB58" i="383"/>
  <c r="AA58" i="383"/>
  <c r="AE91" i="384"/>
  <c r="AB8" i="386"/>
  <c r="AA8" i="386"/>
  <c r="AA125" i="386"/>
  <c r="AA142" i="386"/>
  <c r="N142" i="386"/>
  <c r="Q142" i="386" s="1"/>
  <c r="K72" i="389"/>
  <c r="AB76" i="389"/>
  <c r="AA76" i="389"/>
  <c r="N76" i="389"/>
  <c r="Q76" i="389" s="1"/>
  <c r="AB57" i="392"/>
  <c r="N57" i="392"/>
  <c r="Q57" i="392" s="1"/>
  <c r="N90" i="392"/>
  <c r="Q90" i="392" s="1"/>
  <c r="P25" i="393"/>
  <c r="N107" i="393"/>
  <c r="Q107" i="393" s="1"/>
  <c r="AF73" i="396"/>
  <c r="AE73" i="396"/>
  <c r="M21" i="404"/>
  <c r="N21" i="404" s="1"/>
  <c r="Q21" i="404" s="1"/>
  <c r="R5" i="404" s="1"/>
  <c r="AB110" i="404"/>
  <c r="N110" i="404"/>
  <c r="Q110" i="404" s="1"/>
  <c r="AE74" i="405"/>
  <c r="N89" i="410"/>
  <c r="P89" i="410" s="1"/>
  <c r="AB10" i="389"/>
  <c r="N10" i="389"/>
  <c r="Q10" i="389" s="1"/>
  <c r="AA127" i="395"/>
  <c r="AB127" i="395"/>
  <c r="N58" i="392"/>
  <c r="P58" i="392" s="1"/>
  <c r="N75" i="377"/>
  <c r="Q75" i="377" s="1"/>
  <c r="AB146" i="374"/>
  <c r="AA146" i="374"/>
  <c r="AB59" i="386"/>
  <c r="AA59" i="386"/>
  <c r="K55" i="386"/>
  <c r="AB91" i="374"/>
  <c r="AA91" i="374"/>
  <c r="K72" i="374"/>
  <c r="AB126" i="374"/>
  <c r="Q23" i="381"/>
  <c r="M21" i="374"/>
  <c r="AB21" i="374" s="1"/>
  <c r="AC5" i="374" s="1"/>
  <c r="AB5" i="374"/>
  <c r="F3" i="373"/>
  <c r="P149" i="389"/>
  <c r="AB93" i="392"/>
  <c r="AA109" i="392"/>
  <c r="AB130" i="392"/>
  <c r="AA130" i="392"/>
  <c r="N130" i="392"/>
  <c r="P130" i="392" s="1"/>
  <c r="Q145" i="392"/>
  <c r="AA145" i="395"/>
  <c r="AB145" i="395"/>
  <c r="M55" i="405"/>
  <c r="AF55" i="405" s="1"/>
  <c r="AG39" i="405" s="1"/>
  <c r="AF91" i="405"/>
  <c r="P130" i="410"/>
  <c r="N5" i="374"/>
  <c r="Q5" i="374" s="1"/>
  <c r="AA5" i="374"/>
  <c r="O55" i="375"/>
  <c r="AF5" i="378"/>
  <c r="O55" i="378"/>
  <c r="AE73" i="378"/>
  <c r="M89" i="378"/>
  <c r="AE89" i="378" s="1"/>
  <c r="AA94" i="380"/>
  <c r="P129" i="380"/>
  <c r="AF22" i="384"/>
  <c r="Q91" i="386"/>
  <c r="N95" i="386"/>
  <c r="Q95" i="386" s="1"/>
  <c r="AA23" i="389"/>
  <c r="N6" i="390"/>
  <c r="AF6" i="390"/>
  <c r="Q91" i="390"/>
  <c r="AB110" i="392"/>
  <c r="AA110" i="392"/>
  <c r="N110" i="392"/>
  <c r="P110" i="392" s="1"/>
  <c r="AE60" i="393"/>
  <c r="Q110" i="395"/>
  <c r="AB126" i="395"/>
  <c r="AA126" i="395"/>
  <c r="AA130" i="395"/>
  <c r="M157" i="395"/>
  <c r="AB157" i="395" s="1"/>
  <c r="AC141" i="395" s="1"/>
  <c r="AB141" i="395"/>
  <c r="Q22" i="396"/>
  <c r="AE57" i="396"/>
  <c r="M38" i="398"/>
  <c r="AB38" i="398" s="1"/>
  <c r="AC22" i="398" s="1"/>
  <c r="AA146" i="398"/>
  <c r="AA150" i="398"/>
  <c r="AB7" i="404"/>
  <c r="M106" i="404"/>
  <c r="AB106" i="404" s="1"/>
  <c r="AC90" i="404" s="1"/>
  <c r="N25" i="405"/>
  <c r="Q25" i="405" s="1"/>
  <c r="P152" i="410"/>
  <c r="M72" i="396"/>
  <c r="AE72" i="396" s="1"/>
  <c r="I8" i="397"/>
  <c r="O157" i="398"/>
  <c r="Q57" i="399"/>
  <c r="AF23" i="405"/>
  <c r="Z2" i="405"/>
  <c r="P6" i="403" s="1"/>
  <c r="AC2" i="405"/>
  <c r="Q6" i="403" s="1"/>
  <c r="Q58" i="414"/>
  <c r="P58" i="414"/>
  <c r="Q108" i="410"/>
  <c r="P108" i="410"/>
  <c r="M55" i="375"/>
  <c r="AE55" i="375" s="1"/>
  <c r="H1" i="381"/>
  <c r="K123" i="384"/>
  <c r="K72" i="386"/>
  <c r="K21" i="387"/>
  <c r="O55" i="389"/>
  <c r="K89" i="392"/>
  <c r="O38" i="393"/>
  <c r="M8" i="394"/>
  <c r="N56" i="396"/>
  <c r="K89" i="396"/>
  <c r="N9" i="398"/>
  <c r="P9" i="398" s="1"/>
  <c r="N58" i="398"/>
  <c r="P58" i="398" s="1"/>
  <c r="K157" i="398"/>
  <c r="M123" i="399"/>
  <c r="AF123" i="399" s="1"/>
  <c r="AG107" i="399" s="1"/>
  <c r="Q6" i="408"/>
  <c r="P6" i="408"/>
  <c r="K21" i="375"/>
  <c r="K89" i="387"/>
  <c r="F1" i="392"/>
  <c r="K123" i="393"/>
  <c r="H1" i="395"/>
  <c r="K72" i="396"/>
  <c r="K8" i="397"/>
  <c r="AB141" i="404"/>
  <c r="K21" i="405"/>
  <c r="AF72" i="411"/>
  <c r="AG56" i="411" s="1"/>
  <c r="K21" i="383"/>
  <c r="K72" i="392"/>
  <c r="Q5" i="395"/>
  <c r="M123" i="395"/>
  <c r="AB123" i="395" s="1"/>
  <c r="AC107" i="395" s="1"/>
  <c r="O38" i="396"/>
  <c r="O106" i="396"/>
  <c r="K123" i="398"/>
  <c r="O21" i="399"/>
  <c r="O55" i="399"/>
  <c r="K8" i="403"/>
  <c r="AF21" i="411"/>
  <c r="AG5" i="411" s="1"/>
  <c r="M38" i="380"/>
  <c r="N38" i="380" s="1"/>
  <c r="O123" i="389"/>
  <c r="AA55" i="395"/>
  <c r="K55" i="396"/>
  <c r="K123" i="396"/>
  <c r="K89" i="398"/>
  <c r="K106" i="399"/>
  <c r="M8" i="403"/>
  <c r="K106" i="404"/>
  <c r="F1" i="405"/>
  <c r="F2" i="405" s="1"/>
  <c r="Q60" i="411"/>
  <c r="P60" i="411"/>
  <c r="Q56" i="413"/>
  <c r="P56" i="413"/>
  <c r="Q108" i="414"/>
  <c r="P108" i="414"/>
  <c r="K38" i="377"/>
  <c r="O106" i="377"/>
  <c r="K106" i="378"/>
  <c r="AA108" i="380"/>
  <c r="AF22" i="381"/>
  <c r="Q91" i="381"/>
  <c r="AA5" i="389"/>
  <c r="P57" i="389"/>
  <c r="K55" i="392"/>
  <c r="O21" i="393"/>
  <c r="M55" i="393"/>
  <c r="N55" i="393" s="1"/>
  <c r="K89" i="395"/>
  <c r="Q61" i="396"/>
  <c r="M140" i="398"/>
  <c r="N140" i="398" s="1"/>
  <c r="M21" i="399"/>
  <c r="AE21" i="399" s="1"/>
  <c r="K89" i="399"/>
  <c r="O72" i="404"/>
  <c r="K38" i="405"/>
  <c r="P125" i="413"/>
  <c r="Q5" i="413"/>
  <c r="P5" i="413"/>
  <c r="Q6" i="411"/>
  <c r="P6" i="411"/>
  <c r="O72" i="374"/>
  <c r="Q58" i="375"/>
  <c r="K21" i="378"/>
  <c r="K72" i="378"/>
  <c r="M72" i="383"/>
  <c r="AA72" i="383" s="1"/>
  <c r="AA142" i="383"/>
  <c r="K106" i="384"/>
  <c r="AF108" i="384"/>
  <c r="K123" i="386"/>
  <c r="Q59" i="387"/>
  <c r="AA57" i="389"/>
  <c r="AB150" i="392"/>
  <c r="AE39" i="393"/>
  <c r="AE24" i="396"/>
  <c r="M55" i="396"/>
  <c r="N55" i="396" s="1"/>
  <c r="M123" i="396"/>
  <c r="AE123" i="396" s="1"/>
  <c r="F1" i="398"/>
  <c r="K72" i="398"/>
  <c r="AB124" i="398"/>
  <c r="AB128" i="398"/>
  <c r="F1" i="404"/>
  <c r="F2" i="404" s="1"/>
  <c r="M72" i="404"/>
  <c r="AB72" i="404" s="1"/>
  <c r="AC56" i="404" s="1"/>
  <c r="K123" i="404"/>
  <c r="AF41" i="405"/>
  <c r="AA106" i="413"/>
  <c r="P59" i="392"/>
  <c r="O38" i="395"/>
  <c r="P39" i="396"/>
  <c r="P107" i="396"/>
  <c r="Q22" i="398"/>
  <c r="O72" i="398"/>
  <c r="AE58" i="375"/>
  <c r="O157" i="380"/>
  <c r="K72" i="384"/>
  <c r="AA127" i="386"/>
  <c r="AE59" i="387"/>
  <c r="AA6" i="389"/>
  <c r="N129" i="389"/>
  <c r="Q129" i="389" s="1"/>
  <c r="M8" i="391"/>
  <c r="N77" i="392"/>
  <c r="Q77" i="392" s="1"/>
  <c r="N126" i="392"/>
  <c r="P126" i="392" s="1"/>
  <c r="O140" i="392"/>
  <c r="N147" i="392"/>
  <c r="P147" i="392" s="1"/>
  <c r="M72" i="393"/>
  <c r="AF72" i="393" s="1"/>
  <c r="AG56" i="393" s="1"/>
  <c r="O89" i="393"/>
  <c r="O106" i="393"/>
  <c r="N56" i="395"/>
  <c r="Q56" i="395" s="1"/>
  <c r="M140" i="395"/>
  <c r="AB140" i="395" s="1"/>
  <c r="AC124" i="395" s="1"/>
  <c r="M21" i="398"/>
  <c r="AA21" i="398" s="1"/>
  <c r="M72" i="398"/>
  <c r="AB72" i="398" s="1"/>
  <c r="AC56" i="398" s="1"/>
  <c r="AA109" i="398"/>
  <c r="AA147" i="398"/>
  <c r="N6" i="399"/>
  <c r="Q6" i="399" s="1"/>
  <c r="N58" i="404"/>
  <c r="Q58" i="404" s="1"/>
  <c r="O140" i="404"/>
  <c r="N23" i="405"/>
  <c r="Q23" i="405" s="1"/>
  <c r="K55" i="405"/>
  <c r="O106" i="405"/>
  <c r="P24" i="408"/>
  <c r="P146" i="410"/>
  <c r="P60" i="413"/>
  <c r="P75" i="410"/>
  <c r="Q75" i="410"/>
  <c r="Q22" i="399"/>
  <c r="M72" i="399"/>
  <c r="AF72" i="399" s="1"/>
  <c r="AG56" i="399" s="1"/>
  <c r="AF58" i="375"/>
  <c r="AA129" i="380"/>
  <c r="N9" i="383"/>
  <c r="O72" i="383"/>
  <c r="N75" i="386"/>
  <c r="P75" i="386" s="1"/>
  <c r="AA107" i="386"/>
  <c r="K157" i="386"/>
  <c r="M72" i="387"/>
  <c r="N72" i="387" s="1"/>
  <c r="AF59" i="387"/>
  <c r="AA59" i="392"/>
  <c r="N74" i="392"/>
  <c r="Q74" i="392" s="1"/>
  <c r="M21" i="393"/>
  <c r="N21" i="393" s="1"/>
  <c r="N56" i="393"/>
  <c r="M106" i="393"/>
  <c r="N106" i="393" s="1"/>
  <c r="Q106" i="393" s="1"/>
  <c r="R90" i="393" s="1"/>
  <c r="Q75" i="395"/>
  <c r="N124" i="395"/>
  <c r="AE39" i="396"/>
  <c r="Q107" i="396"/>
  <c r="N5" i="398"/>
  <c r="Q5" i="398" s="1"/>
  <c r="N90" i="398"/>
  <c r="Q90" i="398" s="1"/>
  <c r="AA93" i="398"/>
  <c r="AB109" i="398"/>
  <c r="P22" i="399"/>
  <c r="G8" i="403"/>
  <c r="N5" i="404"/>
  <c r="Q5" i="404" s="1"/>
  <c r="AA22" i="404"/>
  <c r="M89" i="404"/>
  <c r="N89" i="404" s="1"/>
  <c r="O55" i="405"/>
  <c r="N157" i="410"/>
  <c r="Q157" i="410" s="1"/>
  <c r="R141" i="410" s="1"/>
  <c r="P39" i="413"/>
  <c r="Q58" i="407"/>
  <c r="P58" i="407"/>
  <c r="Q25" i="393"/>
  <c r="AA9" i="374"/>
  <c r="N23" i="375"/>
  <c r="Q23" i="375" s="1"/>
  <c r="Y2" i="375"/>
  <c r="O6" i="373" s="1"/>
  <c r="O140" i="377"/>
  <c r="Q144" i="377"/>
  <c r="I8" i="379"/>
  <c r="AA76" i="380"/>
  <c r="H1" i="389"/>
  <c r="AA108" i="389"/>
  <c r="N10" i="392"/>
  <c r="AA77" i="392"/>
  <c r="M123" i="392"/>
  <c r="N123" i="392" s="1"/>
  <c r="AA126" i="392"/>
  <c r="Q130" i="392"/>
  <c r="AA147" i="392"/>
  <c r="N151" i="392"/>
  <c r="P151" i="392" s="1"/>
  <c r="N5" i="393"/>
  <c r="Q5" i="393" s="1"/>
  <c r="AB56" i="395"/>
  <c r="AA60" i="395"/>
  <c r="AF39" i="396"/>
  <c r="N74" i="396"/>
  <c r="Q74" i="396" s="1"/>
  <c r="K55" i="398"/>
  <c r="M157" i="398"/>
  <c r="N157" i="398" s="1"/>
  <c r="AA151" i="398"/>
  <c r="F1" i="399"/>
  <c r="F2" i="399" s="1"/>
  <c r="AB22" i="404"/>
  <c r="AA58" i="404"/>
  <c r="N77" i="404"/>
  <c r="Q77" i="404" s="1"/>
  <c r="Q108" i="404"/>
  <c r="N89" i="414"/>
  <c r="AF89" i="414"/>
  <c r="AG73" i="414" s="1"/>
  <c r="AE89" i="414"/>
  <c r="AB89" i="413"/>
  <c r="AC73" i="413" s="1"/>
  <c r="AA89" i="413"/>
  <c r="N89" i="413"/>
  <c r="Q74" i="413"/>
  <c r="P74" i="413"/>
  <c r="Q144" i="413"/>
  <c r="P144" i="413"/>
  <c r="Q21" i="413"/>
  <c r="R5" i="413" s="1"/>
  <c r="Q106" i="414"/>
  <c r="R90" i="414" s="1"/>
  <c r="P106" i="414"/>
  <c r="Q58" i="413"/>
  <c r="P58" i="413"/>
  <c r="Q24" i="414"/>
  <c r="P24" i="414"/>
  <c r="Q73" i="413"/>
  <c r="P73" i="413"/>
  <c r="Q123" i="414"/>
  <c r="R107" i="414" s="1"/>
  <c r="P123" i="414"/>
  <c r="Q21" i="414"/>
  <c r="R5" i="414" s="1"/>
  <c r="P21" i="414"/>
  <c r="Q91" i="414"/>
  <c r="P91" i="414"/>
  <c r="N72" i="414"/>
  <c r="AF72" i="414"/>
  <c r="AG56" i="414" s="1"/>
  <c r="AE72" i="414"/>
  <c r="Q127" i="413"/>
  <c r="P127" i="413"/>
  <c r="Q124" i="413"/>
  <c r="P124" i="413"/>
  <c r="P55" i="414"/>
  <c r="Q55" i="414"/>
  <c r="R39" i="414" s="1"/>
  <c r="Q154" i="413"/>
  <c r="P154" i="413"/>
  <c r="Q40" i="414"/>
  <c r="P40" i="414"/>
  <c r="Q91" i="413"/>
  <c r="P91" i="413"/>
  <c r="Q148" i="413"/>
  <c r="P148" i="413"/>
  <c r="Q150" i="413"/>
  <c r="P150" i="413"/>
  <c r="P77" i="413"/>
  <c r="Q77" i="413"/>
  <c r="Q57" i="413"/>
  <c r="P57" i="413"/>
  <c r="Q39" i="414"/>
  <c r="P39" i="414"/>
  <c r="Q38" i="414"/>
  <c r="R22" i="414" s="1"/>
  <c r="P38" i="414"/>
  <c r="Q38" i="413"/>
  <c r="R22" i="413" s="1"/>
  <c r="P38" i="413"/>
  <c r="Q146" i="413"/>
  <c r="P146" i="413"/>
  <c r="AA72" i="413"/>
  <c r="N72" i="413"/>
  <c r="AB72" i="413"/>
  <c r="AC56" i="413" s="1"/>
  <c r="Q10" i="413"/>
  <c r="P10" i="413"/>
  <c r="Q25" i="414"/>
  <c r="P25" i="414"/>
  <c r="Q142" i="413"/>
  <c r="P142" i="413"/>
  <c r="Q6" i="413"/>
  <c r="P6" i="413"/>
  <c r="AB123" i="413"/>
  <c r="AC107" i="413" s="1"/>
  <c r="AA123" i="413"/>
  <c r="N123" i="413"/>
  <c r="Q5" i="414"/>
  <c r="P5" i="414"/>
  <c r="Q152" i="413"/>
  <c r="P152" i="413"/>
  <c r="Q22" i="413"/>
  <c r="P22" i="413"/>
  <c r="P106" i="413"/>
  <c r="Q106" i="413"/>
  <c r="R90" i="413" s="1"/>
  <c r="Q24" i="411"/>
  <c r="P24" i="411"/>
  <c r="AB21" i="410"/>
  <c r="AC5" i="410" s="1"/>
  <c r="AA21" i="410"/>
  <c r="N21" i="410"/>
  <c r="N89" i="411"/>
  <c r="AF89" i="411"/>
  <c r="AG73" i="411" s="1"/>
  <c r="AE89" i="411"/>
  <c r="AB106" i="410"/>
  <c r="AC90" i="410" s="1"/>
  <c r="AA106" i="410"/>
  <c r="N106" i="410"/>
  <c r="AF38" i="411"/>
  <c r="AG22" i="411" s="1"/>
  <c r="AE38" i="411"/>
  <c r="N38" i="411"/>
  <c r="P57" i="410"/>
  <c r="Q57" i="410"/>
  <c r="P10" i="410"/>
  <c r="Q10" i="410"/>
  <c r="N55" i="410"/>
  <c r="AB55" i="410"/>
  <c r="AC39" i="410" s="1"/>
  <c r="AA55" i="410"/>
  <c r="AA123" i="410"/>
  <c r="N123" i="410"/>
  <c r="AB123" i="410"/>
  <c r="AC107" i="410" s="1"/>
  <c r="Q6" i="410"/>
  <c r="P6" i="410"/>
  <c r="Q22" i="410"/>
  <c r="P22" i="410"/>
  <c r="AA72" i="410"/>
  <c r="N72" i="410"/>
  <c r="AB72" i="410"/>
  <c r="AC56" i="410" s="1"/>
  <c r="N106" i="411"/>
  <c r="AF106" i="411"/>
  <c r="AG90" i="411" s="1"/>
  <c r="AE106" i="411"/>
  <c r="AB140" i="410"/>
  <c r="AC124" i="410" s="1"/>
  <c r="AA140" i="410"/>
  <c r="N140" i="410"/>
  <c r="Q38" i="410"/>
  <c r="R22" i="410" s="1"/>
  <c r="P38" i="410"/>
  <c r="Q123" i="411"/>
  <c r="R107" i="411" s="1"/>
  <c r="P123" i="411"/>
  <c r="Q91" i="408"/>
  <c r="P91" i="408"/>
  <c r="Q92" i="407"/>
  <c r="P92" i="407"/>
  <c r="AB72" i="407"/>
  <c r="AC56" i="407" s="1"/>
  <c r="AA72" i="407"/>
  <c r="N72" i="407"/>
  <c r="AB21" i="407"/>
  <c r="AC5" i="407" s="1"/>
  <c r="AA21" i="407"/>
  <c r="N21" i="407"/>
  <c r="N72" i="408"/>
  <c r="AF72" i="408"/>
  <c r="AG56" i="408" s="1"/>
  <c r="AE72" i="408"/>
  <c r="Q56" i="407"/>
  <c r="P56" i="407"/>
  <c r="Q57" i="407"/>
  <c r="P57" i="407"/>
  <c r="P55" i="408"/>
  <c r="Q55" i="408"/>
  <c r="R39" i="408" s="1"/>
  <c r="AB38" i="407"/>
  <c r="AC22" i="407" s="1"/>
  <c r="N38" i="407"/>
  <c r="AA38" i="407"/>
  <c r="Q60" i="407"/>
  <c r="P60" i="407"/>
  <c r="Q109" i="408"/>
  <c r="P109" i="408"/>
  <c r="P123" i="408"/>
  <c r="Q10" i="407"/>
  <c r="P10" i="407"/>
  <c r="Q21" i="408"/>
  <c r="R5" i="408" s="1"/>
  <c r="P21" i="408"/>
  <c r="Q39" i="407"/>
  <c r="P39" i="407"/>
  <c r="Q59" i="408"/>
  <c r="P59" i="408"/>
  <c r="Q25" i="408"/>
  <c r="P25" i="408"/>
  <c r="Q9" i="407"/>
  <c r="P9" i="407"/>
  <c r="Q39" i="408"/>
  <c r="P39" i="408"/>
  <c r="Q151" i="407"/>
  <c r="P151" i="407"/>
  <c r="Q140" i="407"/>
  <c r="R124" i="407" s="1"/>
  <c r="P140" i="407"/>
  <c r="AF38" i="408"/>
  <c r="AG22" i="408" s="1"/>
  <c r="AE38" i="408"/>
  <c r="N38" i="408"/>
  <c r="Q147" i="407"/>
  <c r="P147" i="407"/>
  <c r="Q143" i="407"/>
  <c r="P143" i="407"/>
  <c r="Q148" i="407"/>
  <c r="P148" i="407"/>
  <c r="AB55" i="407"/>
  <c r="AC39" i="407" s="1"/>
  <c r="AA55" i="407"/>
  <c r="N55" i="407"/>
  <c r="N106" i="408"/>
  <c r="AF106" i="408"/>
  <c r="AG90" i="408" s="1"/>
  <c r="AE106" i="408"/>
  <c r="Q144" i="407"/>
  <c r="P144" i="407"/>
  <c r="Q123" i="407"/>
  <c r="R107" i="407" s="1"/>
  <c r="P123" i="407"/>
  <c r="Q6" i="407"/>
  <c r="P6" i="407"/>
  <c r="AB157" i="407"/>
  <c r="AC141" i="407" s="1"/>
  <c r="AA157" i="407"/>
  <c r="N157" i="407"/>
  <c r="Q77" i="407"/>
  <c r="P77" i="407"/>
  <c r="AB106" i="407"/>
  <c r="AC90" i="407" s="1"/>
  <c r="AA106" i="407"/>
  <c r="N106" i="407"/>
  <c r="Q93" i="407"/>
  <c r="P93" i="407"/>
  <c r="Q89" i="407"/>
  <c r="R73" i="407" s="1"/>
  <c r="P89" i="407"/>
  <c r="Q6" i="404"/>
  <c r="P6" i="404"/>
  <c r="Q10" i="404"/>
  <c r="P10" i="404"/>
  <c r="Q141" i="404"/>
  <c r="P141" i="404"/>
  <c r="Q41" i="405"/>
  <c r="P41" i="405"/>
  <c r="P125" i="404"/>
  <c r="Q125" i="404"/>
  <c r="Q56" i="405"/>
  <c r="P56" i="405"/>
  <c r="P74" i="404"/>
  <c r="Q74" i="404"/>
  <c r="P61" i="405"/>
  <c r="Q61" i="405"/>
  <c r="P73" i="405"/>
  <c r="Q73" i="405"/>
  <c r="I3" i="403"/>
  <c r="Q59" i="404"/>
  <c r="P59" i="404"/>
  <c r="P107" i="404"/>
  <c r="Q107" i="404"/>
  <c r="Q142" i="404"/>
  <c r="P142" i="404"/>
  <c r="P57" i="405"/>
  <c r="Q57" i="405"/>
  <c r="Q57" i="404"/>
  <c r="P57" i="404"/>
  <c r="P7" i="405"/>
  <c r="Q7" i="405"/>
  <c r="P22" i="405"/>
  <c r="Q22" i="405"/>
  <c r="Q22" i="404"/>
  <c r="P22" i="404"/>
  <c r="Q124" i="404"/>
  <c r="P124" i="404"/>
  <c r="Q129" i="404"/>
  <c r="N21" i="405"/>
  <c r="AF21" i="405"/>
  <c r="AG5" i="405" s="1"/>
  <c r="AE21" i="405"/>
  <c r="AA74" i="404"/>
  <c r="AA90" i="404"/>
  <c r="N93" i="404"/>
  <c r="N123" i="404"/>
  <c r="AA125" i="404"/>
  <c r="AA129" i="404"/>
  <c r="M140" i="404"/>
  <c r="N145" i="404"/>
  <c r="N149" i="404"/>
  <c r="N5" i="405"/>
  <c r="AE7" i="405"/>
  <c r="N40" i="405"/>
  <c r="AE57" i="405"/>
  <c r="AE61" i="405"/>
  <c r="M123" i="405"/>
  <c r="AA21" i="404"/>
  <c r="P56" i="404"/>
  <c r="AB74" i="404"/>
  <c r="AA107" i="404"/>
  <c r="AB125" i="404"/>
  <c r="P128" i="404"/>
  <c r="H1" i="405"/>
  <c r="P6" i="405"/>
  <c r="P60" i="405"/>
  <c r="N55" i="404"/>
  <c r="AA73" i="404"/>
  <c r="N76" i="404"/>
  <c r="AB107" i="404"/>
  <c r="N127" i="404"/>
  <c r="N131" i="404"/>
  <c r="AF22" i="405"/>
  <c r="N59" i="405"/>
  <c r="N109" i="405"/>
  <c r="AB6" i="404"/>
  <c r="P9" i="404"/>
  <c r="AB10" i="404"/>
  <c r="M38" i="404"/>
  <c r="AB57" i="404"/>
  <c r="AB73" i="404"/>
  <c r="AA77" i="404"/>
  <c r="N92" i="404"/>
  <c r="AB124" i="404"/>
  <c r="N144" i="404"/>
  <c r="N148" i="404"/>
  <c r="AF56" i="405"/>
  <c r="AB21" i="404"/>
  <c r="AC5" i="404" s="1"/>
  <c r="E8" i="403"/>
  <c r="H1" i="404"/>
  <c r="AA5" i="404"/>
  <c r="AA56" i="404"/>
  <c r="AA93" i="404"/>
  <c r="AA145" i="404"/>
  <c r="AA149" i="404"/>
  <c r="M157" i="404"/>
  <c r="N24" i="405"/>
  <c r="AE40" i="405"/>
  <c r="AA110" i="404"/>
  <c r="N126" i="404"/>
  <c r="N130" i="404"/>
  <c r="AE5" i="405"/>
  <c r="AE25" i="405"/>
  <c r="AF40" i="405"/>
  <c r="N58" i="405"/>
  <c r="M89" i="405"/>
  <c r="AA127" i="404"/>
  <c r="AA131" i="404"/>
  <c r="AF5" i="405"/>
  <c r="AE59" i="405"/>
  <c r="M72" i="405"/>
  <c r="AE109" i="405"/>
  <c r="AA144" i="404"/>
  <c r="AA148" i="404"/>
  <c r="P7" i="404"/>
  <c r="N73" i="404"/>
  <c r="AA75" i="404"/>
  <c r="P90" i="404"/>
  <c r="P108" i="404"/>
  <c r="AA126" i="404"/>
  <c r="AA130" i="404"/>
  <c r="AE58" i="405"/>
  <c r="AA157" i="398"/>
  <c r="Q127" i="398"/>
  <c r="P127" i="398"/>
  <c r="N123" i="399"/>
  <c r="P150" i="398"/>
  <c r="Q150" i="398"/>
  <c r="P110" i="398"/>
  <c r="Q110" i="398"/>
  <c r="N21" i="399"/>
  <c r="Q146" i="398"/>
  <c r="P92" i="398"/>
  <c r="Q92" i="398"/>
  <c r="P142" i="398"/>
  <c r="Q142" i="398"/>
  <c r="F2" i="398"/>
  <c r="Q109" i="398"/>
  <c r="P109" i="398"/>
  <c r="P128" i="398"/>
  <c r="Q128" i="398"/>
  <c r="AB21" i="398"/>
  <c r="AC5" i="398" s="1"/>
  <c r="Q7" i="399"/>
  <c r="P7" i="399"/>
  <c r="E8" i="397"/>
  <c r="AA124" i="398"/>
  <c r="AE55" i="399"/>
  <c r="M89" i="399"/>
  <c r="N38" i="398"/>
  <c r="N5" i="399"/>
  <c r="N55" i="399"/>
  <c r="N74" i="399"/>
  <c r="N7" i="398"/>
  <c r="N23" i="398"/>
  <c r="P56" i="398"/>
  <c r="N60" i="398"/>
  <c r="N77" i="398"/>
  <c r="N108" i="398"/>
  <c r="N126" i="398"/>
  <c r="N130" i="398"/>
  <c r="AA141" i="398"/>
  <c r="N144" i="398"/>
  <c r="N148" i="398"/>
  <c r="H1" i="399"/>
  <c r="AF7" i="399"/>
  <c r="AE23" i="399"/>
  <c r="M38" i="399"/>
  <c r="N41" i="399"/>
  <c r="AF59" i="399"/>
  <c r="P62" i="399"/>
  <c r="N73" i="399"/>
  <c r="N91" i="399"/>
  <c r="P109" i="399"/>
  <c r="M106" i="398"/>
  <c r="N90" i="399"/>
  <c r="N108" i="399"/>
  <c r="AE6" i="399"/>
  <c r="AE22" i="399"/>
  <c r="AE58" i="399"/>
  <c r="AE62" i="399"/>
  <c r="AE109" i="399"/>
  <c r="N6" i="398"/>
  <c r="N10" i="398"/>
  <c r="N59" i="398"/>
  <c r="AA73" i="398"/>
  <c r="AA90" i="398"/>
  <c r="N93" i="398"/>
  <c r="P107" i="398"/>
  <c r="N125" i="398"/>
  <c r="N129" i="398"/>
  <c r="N143" i="398"/>
  <c r="N147" i="398"/>
  <c r="N151" i="398"/>
  <c r="N40" i="399"/>
  <c r="P57" i="399"/>
  <c r="AE74" i="399"/>
  <c r="AA7" i="398"/>
  <c r="AA23" i="398"/>
  <c r="AA60" i="398"/>
  <c r="AA77" i="398"/>
  <c r="AA108" i="398"/>
  <c r="M123" i="398"/>
  <c r="AA126" i="398"/>
  <c r="AA130" i="398"/>
  <c r="AA144" i="398"/>
  <c r="AA148" i="398"/>
  <c r="AE5" i="399"/>
  <c r="AE41" i="399"/>
  <c r="P56" i="399"/>
  <c r="N60" i="399"/>
  <c r="AE91" i="399"/>
  <c r="P107" i="399"/>
  <c r="AA38" i="398"/>
  <c r="P76" i="398"/>
  <c r="AA89" i="398"/>
  <c r="AF5" i="399"/>
  <c r="AE73" i="399"/>
  <c r="AE108" i="399"/>
  <c r="AA107" i="398"/>
  <c r="P124" i="398"/>
  <c r="P39" i="399"/>
  <c r="AE90" i="399"/>
  <c r="AA125" i="398"/>
  <c r="AA129" i="398"/>
  <c r="AE40" i="399"/>
  <c r="AE56" i="399"/>
  <c r="AE107" i="399"/>
  <c r="AF56" i="399"/>
  <c r="AF107" i="399"/>
  <c r="P6" i="395"/>
  <c r="Q6" i="395"/>
  <c r="P76" i="395"/>
  <c r="Q76" i="395"/>
  <c r="AF123" i="396"/>
  <c r="AG107" i="396" s="1"/>
  <c r="P146" i="395"/>
  <c r="Q146" i="395"/>
  <c r="N140" i="395"/>
  <c r="P7" i="396"/>
  <c r="Q7" i="396"/>
  <c r="P142" i="395"/>
  <c r="Q142" i="395"/>
  <c r="P59" i="395"/>
  <c r="Q59" i="395"/>
  <c r="P129" i="395"/>
  <c r="Q129" i="395"/>
  <c r="P10" i="395"/>
  <c r="Q10" i="395"/>
  <c r="P125" i="395"/>
  <c r="Q125" i="395"/>
  <c r="P150" i="395"/>
  <c r="Q150" i="395"/>
  <c r="Q23" i="396"/>
  <c r="P23" i="396"/>
  <c r="P93" i="395"/>
  <c r="Q93" i="395"/>
  <c r="AA6" i="395"/>
  <c r="AA10" i="395"/>
  <c r="AA59" i="395"/>
  <c r="AA76" i="395"/>
  <c r="AA93" i="395"/>
  <c r="AB107" i="395"/>
  <c r="AA125" i="395"/>
  <c r="AA129" i="395"/>
  <c r="AA142" i="395"/>
  <c r="AA146" i="395"/>
  <c r="AA150" i="395"/>
  <c r="N6" i="396"/>
  <c r="N58" i="396"/>
  <c r="N62" i="396"/>
  <c r="N89" i="396"/>
  <c r="M106" i="396"/>
  <c r="N109" i="396"/>
  <c r="AB6" i="395"/>
  <c r="P9" i="395"/>
  <c r="AB10" i="395"/>
  <c r="P58" i="395"/>
  <c r="AB59" i="395"/>
  <c r="P75" i="395"/>
  <c r="AB76" i="395"/>
  <c r="P92" i="395"/>
  <c r="AB93" i="395"/>
  <c r="P110" i="395"/>
  <c r="AB125" i="395"/>
  <c r="P128" i="395"/>
  <c r="AB129" i="395"/>
  <c r="P132" i="395"/>
  <c r="AB142" i="395"/>
  <c r="P145" i="395"/>
  <c r="AB146" i="395"/>
  <c r="P149" i="395"/>
  <c r="AB150" i="395"/>
  <c r="O89" i="396"/>
  <c r="E8" i="394"/>
  <c r="N8" i="395"/>
  <c r="N57" i="395"/>
  <c r="N74" i="395"/>
  <c r="N91" i="395"/>
  <c r="N109" i="395"/>
  <c r="AA124" i="395"/>
  <c r="N127" i="395"/>
  <c r="N131" i="395"/>
  <c r="AA141" i="395"/>
  <c r="N144" i="395"/>
  <c r="N148" i="395"/>
  <c r="H1" i="396"/>
  <c r="AF7" i="396"/>
  <c r="AE23" i="396"/>
  <c r="M38" i="396"/>
  <c r="N41" i="396"/>
  <c r="N73" i="396"/>
  <c r="N91" i="396"/>
  <c r="M72" i="395"/>
  <c r="M89" i="395"/>
  <c r="P5" i="396"/>
  <c r="AF23" i="396"/>
  <c r="N38" i="395"/>
  <c r="N55" i="395"/>
  <c r="AE6" i="396"/>
  <c r="AE22" i="396"/>
  <c r="AE58" i="396"/>
  <c r="AE62" i="396"/>
  <c r="AE109" i="396"/>
  <c r="N23" i="395"/>
  <c r="P39" i="395"/>
  <c r="N60" i="395"/>
  <c r="P90" i="395"/>
  <c r="N126" i="395"/>
  <c r="N130" i="395"/>
  <c r="N143" i="395"/>
  <c r="N147" i="395"/>
  <c r="N151" i="395"/>
  <c r="AF6" i="396"/>
  <c r="N40" i="396"/>
  <c r="AE74" i="396"/>
  <c r="P108" i="396"/>
  <c r="AA8" i="395"/>
  <c r="M106" i="395"/>
  <c r="N107" i="395"/>
  <c r="AA144" i="395"/>
  <c r="AA148" i="395"/>
  <c r="AA73" i="395"/>
  <c r="P24" i="396"/>
  <c r="AE40" i="396"/>
  <c r="AE107" i="396"/>
  <c r="AF107" i="396"/>
  <c r="AF123" i="393"/>
  <c r="AG107" i="393" s="1"/>
  <c r="AE123" i="393"/>
  <c r="Q92" i="392"/>
  <c r="P92" i="392"/>
  <c r="Q61" i="393"/>
  <c r="Q41" i="393"/>
  <c r="P41" i="393"/>
  <c r="Q59" i="393"/>
  <c r="P59" i="393"/>
  <c r="Q90" i="393"/>
  <c r="P90" i="393"/>
  <c r="Q141" i="392"/>
  <c r="P141" i="392"/>
  <c r="AB123" i="392"/>
  <c r="AC107" i="392" s="1"/>
  <c r="Q24" i="393"/>
  <c r="P24" i="393"/>
  <c r="Q7" i="393"/>
  <c r="P7" i="393"/>
  <c r="AA140" i="392"/>
  <c r="Q59" i="392"/>
  <c r="Q76" i="392"/>
  <c r="AA107" i="392"/>
  <c r="Q129" i="392"/>
  <c r="Q142" i="392"/>
  <c r="Q150" i="392"/>
  <c r="AE24" i="393"/>
  <c r="M89" i="393"/>
  <c r="AB107" i="392"/>
  <c r="N6" i="393"/>
  <c r="AF24" i="393"/>
  <c r="AF39" i="393"/>
  <c r="N58" i="393"/>
  <c r="N62" i="393"/>
  <c r="N109" i="393"/>
  <c r="P128" i="392"/>
  <c r="P132" i="392"/>
  <c r="AE7" i="393"/>
  <c r="P22" i="393"/>
  <c r="AE59" i="393"/>
  <c r="N74" i="393"/>
  <c r="N109" i="392"/>
  <c r="AA124" i="392"/>
  <c r="N127" i="392"/>
  <c r="N131" i="392"/>
  <c r="AA141" i="392"/>
  <c r="N144" i="392"/>
  <c r="N148" i="392"/>
  <c r="AF7" i="393"/>
  <c r="AE23" i="393"/>
  <c r="M38" i="393"/>
  <c r="AF59" i="393"/>
  <c r="N73" i="393"/>
  <c r="N91" i="393"/>
  <c r="N39" i="392"/>
  <c r="M55" i="392"/>
  <c r="N56" i="392"/>
  <c r="M72" i="392"/>
  <c r="M89" i="392"/>
  <c r="AB124" i="392"/>
  <c r="AB141" i="392"/>
  <c r="M157" i="392"/>
  <c r="P5" i="393"/>
  <c r="N108" i="393"/>
  <c r="AE6" i="393"/>
  <c r="AE22" i="393"/>
  <c r="AE58" i="393"/>
  <c r="AE62" i="393"/>
  <c r="N23" i="392"/>
  <c r="P73" i="392"/>
  <c r="N40" i="393"/>
  <c r="AE74" i="393"/>
  <c r="N107" i="392"/>
  <c r="AA144" i="392"/>
  <c r="AA148" i="392"/>
  <c r="P107" i="393"/>
  <c r="P60" i="392"/>
  <c r="AF5" i="393"/>
  <c r="AA39" i="392"/>
  <c r="AA56" i="392"/>
  <c r="AA73" i="392"/>
  <c r="P39" i="393"/>
  <c r="N124" i="392"/>
  <c r="AE40" i="393"/>
  <c r="AC2" i="384"/>
  <c r="Q6" i="382" s="1"/>
  <c r="AC2" i="381"/>
  <c r="Q6" i="379" s="1"/>
  <c r="AC2" i="375"/>
  <c r="Q6" i="373" s="1"/>
  <c r="P57" i="380"/>
  <c r="Q57" i="380"/>
  <c r="P39" i="387"/>
  <c r="Q39" i="387"/>
  <c r="P109" i="389"/>
  <c r="Q109" i="389"/>
  <c r="N110" i="377"/>
  <c r="Q110" i="377" s="1"/>
  <c r="AB76" i="383"/>
  <c r="AA76" i="383"/>
  <c r="N76" i="383"/>
  <c r="N59" i="384"/>
  <c r="Q59" i="384" s="1"/>
  <c r="AF59" i="384"/>
  <c r="AE59" i="384"/>
  <c r="O72" i="380"/>
  <c r="AB110" i="383"/>
  <c r="AA110" i="383"/>
  <c r="G8" i="373"/>
  <c r="E8" i="373"/>
  <c r="N22" i="374"/>
  <c r="Q22" i="374" s="1"/>
  <c r="AB22" i="374"/>
  <c r="P75" i="374"/>
  <c r="Q75" i="374"/>
  <c r="AB131" i="374"/>
  <c r="AA131" i="374"/>
  <c r="AB75" i="380"/>
  <c r="AA75" i="380"/>
  <c r="N75" i="380"/>
  <c r="Q75" i="380" s="1"/>
  <c r="AB124" i="380"/>
  <c r="M140" i="380"/>
  <c r="AB140" i="380" s="1"/>
  <c r="AC124" i="380" s="1"/>
  <c r="AF40" i="381"/>
  <c r="AE40" i="381"/>
  <c r="N40" i="381"/>
  <c r="Q40" i="381" s="1"/>
  <c r="N110" i="383"/>
  <c r="Q110" i="383" s="1"/>
  <c r="N40" i="387"/>
  <c r="Q40" i="387" s="1"/>
  <c r="AF40" i="387"/>
  <c r="AE40" i="387"/>
  <c r="AF58" i="390"/>
  <c r="AE58" i="390"/>
  <c r="N58" i="390"/>
  <c r="K8" i="385"/>
  <c r="AB109" i="386"/>
  <c r="M123" i="386"/>
  <c r="AB123" i="386" s="1"/>
  <c r="AC107" i="386" s="1"/>
  <c r="AA109" i="386"/>
  <c r="AB125" i="389"/>
  <c r="N125" i="389"/>
  <c r="Q125" i="389" s="1"/>
  <c r="K72" i="380"/>
  <c r="AB127" i="383"/>
  <c r="AA127" i="383"/>
  <c r="N92" i="386"/>
  <c r="P92" i="386" s="1"/>
  <c r="AA151" i="389"/>
  <c r="AF91" i="390"/>
  <c r="AE91" i="390"/>
  <c r="N59" i="375"/>
  <c r="N24" i="375"/>
  <c r="Q24" i="375" s="1"/>
  <c r="AF24" i="375"/>
  <c r="N148" i="389"/>
  <c r="AB126" i="389"/>
  <c r="AA126" i="389"/>
  <c r="N126" i="389"/>
  <c r="Q126" i="389" s="1"/>
  <c r="O157" i="389"/>
  <c r="AF58" i="378"/>
  <c r="AE58" i="378"/>
  <c r="AF23" i="378"/>
  <c r="AE23" i="378"/>
  <c r="N93" i="377"/>
  <c r="Q93" i="377" s="1"/>
  <c r="AB109" i="380"/>
  <c r="AA109" i="380"/>
  <c r="AA6" i="383"/>
  <c r="AB93" i="389"/>
  <c r="AA93" i="389"/>
  <c r="AE59" i="375"/>
  <c r="AB59" i="377"/>
  <c r="N59" i="377"/>
  <c r="Q59" i="377" s="1"/>
  <c r="AB127" i="377"/>
  <c r="N127" i="377"/>
  <c r="Q127" i="377" s="1"/>
  <c r="K157" i="377"/>
  <c r="N7" i="380"/>
  <c r="Q7" i="380" s="1"/>
  <c r="N109" i="380"/>
  <c r="Q109" i="380" s="1"/>
  <c r="AB149" i="380"/>
  <c r="N149" i="380"/>
  <c r="Q149" i="380" s="1"/>
  <c r="N106" i="384"/>
  <c r="O89" i="386"/>
  <c r="Q5" i="387"/>
  <c r="P5" i="387"/>
  <c r="AE109" i="387"/>
  <c r="AB8" i="389"/>
  <c r="AA8" i="389"/>
  <c r="N8" i="389"/>
  <c r="N93" i="389"/>
  <c r="Q93" i="389" s="1"/>
  <c r="F1" i="375"/>
  <c r="F2" i="375" s="1"/>
  <c r="K21" i="380"/>
  <c r="N145" i="380"/>
  <c r="Q145" i="380" s="1"/>
  <c r="K89" i="383"/>
  <c r="AB93" i="383"/>
  <c r="AA93" i="383"/>
  <c r="N24" i="384"/>
  <c r="P24" i="384" s="1"/>
  <c r="AF24" i="384"/>
  <c r="AE24" i="384"/>
  <c r="AA74" i="386"/>
  <c r="M157" i="386"/>
  <c r="N157" i="386" s="1"/>
  <c r="K8" i="373"/>
  <c r="N92" i="374"/>
  <c r="AB109" i="374"/>
  <c r="AA109" i="374"/>
  <c r="AB125" i="374"/>
  <c r="P141" i="374"/>
  <c r="Q141" i="374"/>
  <c r="AA8" i="377"/>
  <c r="AB8" i="377"/>
  <c r="M8" i="379"/>
  <c r="H1" i="380"/>
  <c r="AB58" i="380"/>
  <c r="N58" i="380"/>
  <c r="Q58" i="380" s="1"/>
  <c r="O89" i="383"/>
  <c r="N93" i="383"/>
  <c r="Q93" i="383" s="1"/>
  <c r="AE40" i="384"/>
  <c r="AF40" i="384"/>
  <c r="N40" i="384"/>
  <c r="Q40" i="384" s="1"/>
  <c r="AB146" i="386"/>
  <c r="AA146" i="386"/>
  <c r="K123" i="387"/>
  <c r="AA148" i="389"/>
  <c r="AB60" i="374"/>
  <c r="AA60" i="374"/>
  <c r="N57" i="381"/>
  <c r="P57" i="381" s="1"/>
  <c r="AF57" i="381"/>
  <c r="AE57" i="381"/>
  <c r="P124" i="380"/>
  <c r="AB145" i="389"/>
  <c r="AA145" i="389"/>
  <c r="AB77" i="377"/>
  <c r="N77" i="377"/>
  <c r="Q77" i="377" s="1"/>
  <c r="AA77" i="377"/>
  <c r="AB126" i="377"/>
  <c r="AA126" i="377"/>
  <c r="H1" i="377"/>
  <c r="N145" i="389"/>
  <c r="AA146" i="380"/>
  <c r="N146" i="380"/>
  <c r="Q146" i="380" s="1"/>
  <c r="N25" i="384"/>
  <c r="AE25" i="384"/>
  <c r="AA56" i="386"/>
  <c r="AB56" i="386"/>
  <c r="AD2" i="387"/>
  <c r="R6" i="385" s="1"/>
  <c r="AB7" i="380"/>
  <c r="M21" i="380"/>
  <c r="AB21" i="380" s="1"/>
  <c r="AC5" i="380" s="1"/>
  <c r="N74" i="386"/>
  <c r="Q74" i="386" s="1"/>
  <c r="K89" i="374"/>
  <c r="O106" i="374"/>
  <c r="AB110" i="374"/>
  <c r="AA110" i="374"/>
  <c r="N110" i="374"/>
  <c r="Q110" i="374" s="1"/>
  <c r="K89" i="380"/>
  <c r="AA92" i="380"/>
  <c r="N142" i="380"/>
  <c r="Q142" i="380" s="1"/>
  <c r="AF74" i="381"/>
  <c r="M89" i="381"/>
  <c r="AE89" i="381" s="1"/>
  <c r="N129" i="383"/>
  <c r="P129" i="383" s="1"/>
  <c r="M157" i="383"/>
  <c r="N9" i="386"/>
  <c r="P9" i="386" s="1"/>
  <c r="P90" i="386"/>
  <c r="Q90" i="386"/>
  <c r="AA75" i="389"/>
  <c r="AC2" i="390"/>
  <c r="Q6" i="388" s="1"/>
  <c r="AB57" i="380"/>
  <c r="AA57" i="380"/>
  <c r="AB128" i="374"/>
  <c r="AA128" i="374"/>
  <c r="AE24" i="375"/>
  <c r="AA94" i="377"/>
  <c r="N94" i="377"/>
  <c r="Q94" i="377" s="1"/>
  <c r="AB150" i="374"/>
  <c r="AA150" i="374"/>
  <c r="O89" i="374"/>
  <c r="H1" i="375"/>
  <c r="AB148" i="377"/>
  <c r="AA148" i="377"/>
  <c r="N148" i="377"/>
  <c r="H1" i="378"/>
  <c r="AB146" i="380"/>
  <c r="H1" i="383"/>
  <c r="AB75" i="383"/>
  <c r="AA75" i="383"/>
  <c r="AE106" i="384"/>
  <c r="AB23" i="386"/>
  <c r="AA23" i="386"/>
  <c r="AA131" i="386"/>
  <c r="AB147" i="386"/>
  <c r="N147" i="386"/>
  <c r="Q147" i="386" s="1"/>
  <c r="AA147" i="386"/>
  <c r="Q131" i="389"/>
  <c r="N151" i="389"/>
  <c r="Q151" i="389" s="1"/>
  <c r="N58" i="378"/>
  <c r="AB10" i="383"/>
  <c r="AA10" i="383"/>
  <c r="AB6" i="374"/>
  <c r="AA6" i="374"/>
  <c r="AB150" i="380"/>
  <c r="N150" i="380"/>
  <c r="Q150" i="380" s="1"/>
  <c r="AA92" i="374"/>
  <c r="K106" i="374"/>
  <c r="AA129" i="383"/>
  <c r="M123" i="387"/>
  <c r="AE123" i="387" s="1"/>
  <c r="AE107" i="387"/>
  <c r="AB146" i="389"/>
  <c r="N146" i="389"/>
  <c r="Q146" i="389" s="1"/>
  <c r="AA110" i="377"/>
  <c r="M55" i="384"/>
  <c r="N55" i="384" s="1"/>
  <c r="AE39" i="384"/>
  <c r="N23" i="378"/>
  <c r="Q23" i="378" s="1"/>
  <c r="K89" i="386"/>
  <c r="AE74" i="390"/>
  <c r="M89" i="390"/>
  <c r="AE89" i="390" s="1"/>
  <c r="H1" i="384"/>
  <c r="AB60" i="386"/>
  <c r="AA60" i="386"/>
  <c r="AD2" i="375"/>
  <c r="R6" i="373" s="1"/>
  <c r="K106" i="380"/>
  <c r="K72" i="390"/>
  <c r="AB94" i="377"/>
  <c r="AA142" i="380"/>
  <c r="AA130" i="380"/>
  <c r="M55" i="381"/>
  <c r="N55" i="381" s="1"/>
  <c r="AB60" i="383"/>
  <c r="AA60" i="383"/>
  <c r="AF7" i="387"/>
  <c r="AE7" i="387"/>
  <c r="O72" i="389"/>
  <c r="AB128" i="389"/>
  <c r="AA128" i="389"/>
  <c r="K21" i="377"/>
  <c r="N128" i="374"/>
  <c r="Q128" i="374" s="1"/>
  <c r="AC2" i="378"/>
  <c r="Q6" i="376" s="1"/>
  <c r="AA92" i="386"/>
  <c r="N125" i="374"/>
  <c r="Q125" i="374" s="1"/>
  <c r="P8" i="377"/>
  <c r="Q8" i="377"/>
  <c r="N92" i="380"/>
  <c r="Q92" i="380" s="1"/>
  <c r="M55" i="387"/>
  <c r="AE55" i="387" s="1"/>
  <c r="Q76" i="377"/>
  <c r="M157" i="377"/>
  <c r="N157" i="377" s="1"/>
  <c r="P147" i="380"/>
  <c r="Q147" i="380"/>
  <c r="N90" i="384"/>
  <c r="P90" i="384" s="1"/>
  <c r="AF90" i="384"/>
  <c r="AE90" i="384"/>
  <c r="AB124" i="386"/>
  <c r="M140" i="386"/>
  <c r="AA140" i="386" s="1"/>
  <c r="Q7" i="387"/>
  <c r="O38" i="390"/>
  <c r="N41" i="390"/>
  <c r="N90" i="375"/>
  <c r="P90" i="375" s="1"/>
  <c r="AE90" i="375"/>
  <c r="AF90" i="375"/>
  <c r="AB23" i="374"/>
  <c r="AA23" i="374"/>
  <c r="AB109" i="389"/>
  <c r="AA109" i="389"/>
  <c r="N25" i="375"/>
  <c r="P25" i="375" s="1"/>
  <c r="AE25" i="375"/>
  <c r="AB110" i="380"/>
  <c r="AA110" i="380"/>
  <c r="N110" i="380"/>
  <c r="Q110" i="380" s="1"/>
  <c r="AF91" i="381"/>
  <c r="M106" i="381"/>
  <c r="P95" i="377"/>
  <c r="Q95" i="377"/>
  <c r="O55" i="374"/>
  <c r="H1" i="374"/>
  <c r="AA59" i="374"/>
  <c r="Q143" i="374"/>
  <c r="AB147" i="374"/>
  <c r="AA147" i="374"/>
  <c r="AB23" i="383"/>
  <c r="M38" i="383"/>
  <c r="AA38" i="383" s="1"/>
  <c r="AB126" i="383"/>
  <c r="AA126" i="383"/>
  <c r="AB6" i="386"/>
  <c r="AA6" i="386"/>
  <c r="O38" i="386"/>
  <c r="H1" i="386"/>
  <c r="N124" i="386"/>
  <c r="AB128" i="386"/>
  <c r="AA128" i="386"/>
  <c r="N128" i="386"/>
  <c r="Q128" i="386" s="1"/>
  <c r="M38" i="390"/>
  <c r="N38" i="390" s="1"/>
  <c r="Q38" i="390" s="1"/>
  <c r="R22" i="390" s="1"/>
  <c r="F1" i="384"/>
  <c r="F2" i="384" s="1"/>
  <c r="K55" i="378"/>
  <c r="O106" i="380"/>
  <c r="M72" i="381"/>
  <c r="AE72" i="381" s="1"/>
  <c r="M8" i="382"/>
  <c r="Y2" i="384"/>
  <c r="O6" i="382" s="1"/>
  <c r="O106" i="386"/>
  <c r="AC2" i="387"/>
  <c r="Q6" i="385" s="1"/>
  <c r="O123" i="387"/>
  <c r="F1" i="389"/>
  <c r="F2" i="389" s="1"/>
  <c r="K157" i="389"/>
  <c r="I8" i="373"/>
  <c r="O123" i="375"/>
  <c r="F1" i="377"/>
  <c r="M89" i="377"/>
  <c r="N89" i="377" s="1"/>
  <c r="M123" i="377"/>
  <c r="N123" i="377" s="1"/>
  <c r="K123" i="377"/>
  <c r="F1" i="380"/>
  <c r="N131" i="380"/>
  <c r="Q131" i="380" s="1"/>
  <c r="N5" i="381"/>
  <c r="Q5" i="381" s="1"/>
  <c r="K89" i="381"/>
  <c r="K106" i="381"/>
  <c r="K38" i="383"/>
  <c r="Z2" i="384"/>
  <c r="P6" i="382" s="1"/>
  <c r="M106" i="386"/>
  <c r="N106" i="386" s="1"/>
  <c r="P106" i="386" s="1"/>
  <c r="K140" i="386"/>
  <c r="N150" i="386"/>
  <c r="Q150" i="386" s="1"/>
  <c r="K55" i="389"/>
  <c r="N58" i="389"/>
  <c r="K89" i="390"/>
  <c r="N9" i="374"/>
  <c r="M72" i="375"/>
  <c r="K55" i="377"/>
  <c r="N91" i="377"/>
  <c r="N142" i="377"/>
  <c r="Q142" i="377" s="1"/>
  <c r="N145" i="377"/>
  <c r="Q145" i="377" s="1"/>
  <c r="N8" i="380"/>
  <c r="N93" i="380"/>
  <c r="Q93" i="380" s="1"/>
  <c r="AE25" i="381"/>
  <c r="K72" i="381"/>
  <c r="O106" i="381"/>
  <c r="N7" i="383"/>
  <c r="Q7" i="383" s="1"/>
  <c r="O38" i="383"/>
  <c r="K72" i="383"/>
  <c r="K123" i="383"/>
  <c r="N130" i="383"/>
  <c r="Q130" i="383" s="1"/>
  <c r="AA145" i="383"/>
  <c r="N149" i="383"/>
  <c r="M21" i="384"/>
  <c r="N21" i="384" s="1"/>
  <c r="N73" i="384"/>
  <c r="Q73" i="384" s="1"/>
  <c r="AF109" i="384"/>
  <c r="N93" i="386"/>
  <c r="P93" i="386" s="1"/>
  <c r="O140" i="386"/>
  <c r="N143" i="386"/>
  <c r="Q143" i="386" s="1"/>
  <c r="O21" i="387"/>
  <c r="G8" i="388"/>
  <c r="AA90" i="389"/>
  <c r="K106" i="389"/>
  <c r="N23" i="390"/>
  <c r="Q23" i="390" s="1"/>
  <c r="K55" i="390"/>
  <c r="O72" i="390"/>
  <c r="O89" i="390"/>
  <c r="G8" i="376"/>
  <c r="O21" i="378"/>
  <c r="AA131" i="380"/>
  <c r="AD2" i="381"/>
  <c r="R6" i="379" s="1"/>
  <c r="AF25" i="381"/>
  <c r="F3" i="382"/>
  <c r="M123" i="383"/>
  <c r="N123" i="383" s="1"/>
  <c r="AD2" i="384"/>
  <c r="R6" i="382" s="1"/>
  <c r="M21" i="387"/>
  <c r="AF21" i="387" s="1"/>
  <c r="AG5" i="387" s="1"/>
  <c r="H1" i="390"/>
  <c r="M106" i="374"/>
  <c r="N106" i="374" s="1"/>
  <c r="K55" i="380"/>
  <c r="M123" i="380"/>
  <c r="N123" i="380" s="1"/>
  <c r="K38" i="381"/>
  <c r="F3" i="385"/>
  <c r="K21" i="386"/>
  <c r="M89" i="389"/>
  <c r="N89" i="389" s="1"/>
  <c r="AA75" i="374"/>
  <c r="N129" i="374"/>
  <c r="Q129" i="374" s="1"/>
  <c r="N151" i="374"/>
  <c r="Q151" i="374" s="1"/>
  <c r="N107" i="375"/>
  <c r="Q107" i="375" s="1"/>
  <c r="N74" i="377"/>
  <c r="Y2" i="378"/>
  <c r="O6" i="376" s="1"/>
  <c r="AE24" i="378"/>
  <c r="N73" i="378"/>
  <c r="Q73" i="378" s="1"/>
  <c r="N107" i="378"/>
  <c r="Q107" i="378" s="1"/>
  <c r="AA5" i="380"/>
  <c r="M89" i="380"/>
  <c r="AB89" i="380" s="1"/>
  <c r="AC73" i="380" s="1"/>
  <c r="N107" i="380"/>
  <c r="Q107" i="380" s="1"/>
  <c r="O140" i="380"/>
  <c r="O38" i="381"/>
  <c r="F1" i="383"/>
  <c r="N94" i="383"/>
  <c r="Q94" i="383" s="1"/>
  <c r="N146" i="383"/>
  <c r="Q146" i="383" s="1"/>
  <c r="M72" i="384"/>
  <c r="AF72" i="384" s="1"/>
  <c r="AG56" i="384" s="1"/>
  <c r="AA7" i="386"/>
  <c r="O21" i="386"/>
  <c r="AA57" i="386"/>
  <c r="AA110" i="386"/>
  <c r="N91" i="389"/>
  <c r="AA132" i="389"/>
  <c r="AA143" i="389"/>
  <c r="Q149" i="389"/>
  <c r="AA5" i="377"/>
  <c r="Z2" i="378"/>
  <c r="P6" i="376" s="1"/>
  <c r="Q94" i="374"/>
  <c r="Q107" i="374"/>
  <c r="P9" i="377"/>
  <c r="Q149" i="377"/>
  <c r="E8" i="379"/>
  <c r="AA125" i="380"/>
  <c r="AA143" i="380"/>
  <c r="AE41" i="381"/>
  <c r="Q22" i="384"/>
  <c r="AF60" i="384"/>
  <c r="M123" i="384"/>
  <c r="AF123" i="384" s="1"/>
  <c r="AG107" i="384" s="1"/>
  <c r="M21" i="386"/>
  <c r="AA21" i="386" s="1"/>
  <c r="Q107" i="386"/>
  <c r="Q129" i="386"/>
  <c r="AE5" i="387"/>
  <c r="AA110" i="389"/>
  <c r="AA149" i="389"/>
  <c r="O21" i="390"/>
  <c r="K140" i="380"/>
  <c r="K123" i="381"/>
  <c r="K38" i="374"/>
  <c r="N57" i="374"/>
  <c r="Q57" i="374" s="1"/>
  <c r="AA129" i="374"/>
  <c r="N144" i="374"/>
  <c r="AA151" i="374"/>
  <c r="AE107" i="375"/>
  <c r="N23" i="377"/>
  <c r="Q23" i="377" s="1"/>
  <c r="N131" i="377"/>
  <c r="Q131" i="377" s="1"/>
  <c r="N143" i="377"/>
  <c r="AF73" i="378"/>
  <c r="N94" i="380"/>
  <c r="Q94" i="380" s="1"/>
  <c r="AA107" i="380"/>
  <c r="K157" i="380"/>
  <c r="AF41" i="381"/>
  <c r="G8" i="382"/>
  <c r="M21" i="383"/>
  <c r="AB21" i="383" s="1"/>
  <c r="AC5" i="383" s="1"/>
  <c r="N8" i="383"/>
  <c r="P8" i="383" s="1"/>
  <c r="N58" i="383"/>
  <c r="Q58" i="383" s="1"/>
  <c r="M89" i="383"/>
  <c r="N89" i="383" s="1"/>
  <c r="N91" i="383"/>
  <c r="P91" i="383" s="1"/>
  <c r="AA94" i="383"/>
  <c r="N108" i="383"/>
  <c r="P108" i="383" s="1"/>
  <c r="AA146" i="383"/>
  <c r="K38" i="384"/>
  <c r="AF56" i="384"/>
  <c r="N107" i="384"/>
  <c r="Q107" i="384" s="1"/>
  <c r="F1" i="386"/>
  <c r="N151" i="386"/>
  <c r="Q151" i="386" s="1"/>
  <c r="F1" i="387"/>
  <c r="F2" i="387" s="1"/>
  <c r="Z2" i="387"/>
  <c r="P6" i="385" s="1"/>
  <c r="N6" i="389"/>
  <c r="Q6" i="389" s="1"/>
  <c r="AA9" i="389"/>
  <c r="M72" i="389"/>
  <c r="AA72" i="389" s="1"/>
  <c r="N59" i="389"/>
  <c r="Q59" i="389" s="1"/>
  <c r="K140" i="389"/>
  <c r="M55" i="390"/>
  <c r="AF55" i="390" s="1"/>
  <c r="AG39" i="390" s="1"/>
  <c r="O123" i="390"/>
  <c r="M72" i="377"/>
  <c r="AB72" i="377" s="1"/>
  <c r="AC56" i="377" s="1"/>
  <c r="AA74" i="377"/>
  <c r="AD2" i="378"/>
  <c r="R6" i="376" s="1"/>
  <c r="AB107" i="380"/>
  <c r="K8" i="388"/>
  <c r="AA91" i="389"/>
  <c r="Z2" i="390"/>
  <c r="P6" i="388" s="1"/>
  <c r="N76" i="374"/>
  <c r="Q76" i="374" s="1"/>
  <c r="N91" i="374"/>
  <c r="Q91" i="374" s="1"/>
  <c r="N148" i="374"/>
  <c r="K157" i="374"/>
  <c r="K8" i="376"/>
  <c r="N60" i="377"/>
  <c r="Q60" i="377" s="1"/>
  <c r="K89" i="377"/>
  <c r="N92" i="377"/>
  <c r="N128" i="377"/>
  <c r="Q128" i="377" s="1"/>
  <c r="F1" i="378"/>
  <c r="F2" i="378" s="1"/>
  <c r="M72" i="378"/>
  <c r="N72" i="378" s="1"/>
  <c r="N23" i="380"/>
  <c r="Q23" i="380" s="1"/>
  <c r="F1" i="381"/>
  <c r="F2" i="381" s="1"/>
  <c r="K55" i="381"/>
  <c r="E8" i="382"/>
  <c r="N22" i="383"/>
  <c r="N128" i="383"/>
  <c r="Q128" i="383" s="1"/>
  <c r="M38" i="384"/>
  <c r="N38" i="384" s="1"/>
  <c r="N8" i="386"/>
  <c r="Q8" i="386" s="1"/>
  <c r="M21" i="390"/>
  <c r="N21" i="390" s="1"/>
  <c r="Y2" i="390"/>
  <c r="O6" i="388" s="1"/>
  <c r="M157" i="374"/>
  <c r="AB157" i="374" s="1"/>
  <c r="AC141" i="374" s="1"/>
  <c r="K72" i="375"/>
  <c r="K89" i="375"/>
  <c r="AE91" i="375"/>
  <c r="K140" i="377"/>
  <c r="AE25" i="378"/>
  <c r="AA59" i="380"/>
  <c r="Q129" i="380"/>
  <c r="O55" i="381"/>
  <c r="I8" i="382"/>
  <c r="P5" i="383"/>
  <c r="K140" i="383"/>
  <c r="N41" i="384"/>
  <c r="P41" i="384" s="1"/>
  <c r="AE74" i="384"/>
  <c r="N5" i="386"/>
  <c r="AA58" i="386"/>
  <c r="AA126" i="386"/>
  <c r="N6" i="387"/>
  <c r="K72" i="387"/>
  <c r="E8" i="388"/>
  <c r="K38" i="389"/>
  <c r="N127" i="389"/>
  <c r="N150" i="389"/>
  <c r="Q150" i="389" s="1"/>
  <c r="N5" i="390"/>
  <c r="Q5" i="390" s="1"/>
  <c r="M38" i="386"/>
  <c r="N38" i="386" s="1"/>
  <c r="M123" i="390"/>
  <c r="AF123" i="390" s="1"/>
  <c r="AG107" i="390" s="1"/>
  <c r="O21" i="374"/>
  <c r="N58" i="374"/>
  <c r="N108" i="374"/>
  <c r="AB148" i="374"/>
  <c r="O89" i="375"/>
  <c r="N125" i="377"/>
  <c r="P144" i="377"/>
  <c r="N147" i="377"/>
  <c r="K38" i="378"/>
  <c r="N108" i="380"/>
  <c r="P108" i="380" s="1"/>
  <c r="AB5" i="383"/>
  <c r="AA22" i="383"/>
  <c r="O55" i="383"/>
  <c r="N74" i="383"/>
  <c r="P74" i="383" s="1"/>
  <c r="N95" i="383"/>
  <c r="P95" i="383" s="1"/>
  <c r="N125" i="383"/>
  <c r="P125" i="383" s="1"/>
  <c r="K157" i="383"/>
  <c r="AF7" i="384"/>
  <c r="N23" i="384"/>
  <c r="Q23" i="384" s="1"/>
  <c r="AE41" i="384"/>
  <c r="K89" i="384"/>
  <c r="AF91" i="384"/>
  <c r="I8" i="385"/>
  <c r="N22" i="386"/>
  <c r="Q22" i="386" s="1"/>
  <c r="O55" i="386"/>
  <c r="AB73" i="386"/>
  <c r="K106" i="387"/>
  <c r="AA74" i="389"/>
  <c r="K89" i="389"/>
  <c r="N108" i="389"/>
  <c r="Q108" i="389" s="1"/>
  <c r="AA144" i="389"/>
  <c r="AF5" i="390"/>
  <c r="AD2" i="390"/>
  <c r="R6" i="388" s="1"/>
  <c r="N40" i="390"/>
  <c r="Q40" i="390" s="1"/>
  <c r="N107" i="390"/>
  <c r="Q107" i="390" s="1"/>
  <c r="E8" i="376"/>
  <c r="M72" i="380"/>
  <c r="AA72" i="380" s="1"/>
  <c r="M157" i="380"/>
  <c r="AB157" i="380" s="1"/>
  <c r="AC141" i="380" s="1"/>
  <c r="Y2" i="387"/>
  <c r="O6" i="385" s="1"/>
  <c r="F1" i="374"/>
  <c r="M89" i="375"/>
  <c r="AE89" i="375" s="1"/>
  <c r="AE108" i="375"/>
  <c r="N7" i="377"/>
  <c r="Q7" i="377" s="1"/>
  <c r="N10" i="377"/>
  <c r="Q10" i="377" s="1"/>
  <c r="N57" i="377"/>
  <c r="P75" i="377"/>
  <c r="K106" i="377"/>
  <c r="AA150" i="377"/>
  <c r="AF22" i="378"/>
  <c r="O38" i="378"/>
  <c r="Q74" i="380"/>
  <c r="AA77" i="380"/>
  <c r="N95" i="380"/>
  <c r="Q73" i="381"/>
  <c r="M123" i="381"/>
  <c r="AE123" i="381" s="1"/>
  <c r="K8" i="382"/>
  <c r="P9" i="383"/>
  <c r="Q92" i="383"/>
  <c r="AA109" i="383"/>
  <c r="P144" i="383"/>
  <c r="O157" i="383"/>
  <c r="O89" i="384"/>
  <c r="AA130" i="386"/>
  <c r="AA145" i="386"/>
  <c r="P58" i="387"/>
  <c r="O106" i="387"/>
  <c r="M8" i="388"/>
  <c r="Q7" i="389"/>
  <c r="AA10" i="389"/>
  <c r="Q60" i="389"/>
  <c r="AA92" i="389"/>
  <c r="M157" i="389"/>
  <c r="AA157" i="389" s="1"/>
  <c r="F1" i="390"/>
  <c r="F2" i="390" s="1"/>
  <c r="M72" i="390"/>
  <c r="AE72" i="390" s="1"/>
  <c r="AF59" i="390"/>
  <c r="AF73" i="390"/>
  <c r="AE90" i="390"/>
  <c r="Q6" i="390"/>
  <c r="P6" i="390"/>
  <c r="Q57" i="390"/>
  <c r="P57" i="390"/>
  <c r="AE55" i="390"/>
  <c r="N38" i="389"/>
  <c r="AB38" i="389"/>
  <c r="AC22" i="389" s="1"/>
  <c r="AA38" i="389"/>
  <c r="P90" i="389"/>
  <c r="Q90" i="389"/>
  <c r="N55" i="389"/>
  <c r="AB55" i="389"/>
  <c r="AC39" i="389" s="1"/>
  <c r="AA55" i="389"/>
  <c r="M21" i="389"/>
  <c r="N22" i="389"/>
  <c r="M106" i="389"/>
  <c r="N107" i="389"/>
  <c r="AE5" i="390"/>
  <c r="P25" i="390"/>
  <c r="N39" i="390"/>
  <c r="AE41" i="390"/>
  <c r="P56" i="390"/>
  <c r="N60" i="390"/>
  <c r="M106" i="390"/>
  <c r="N109" i="390"/>
  <c r="P7" i="389"/>
  <c r="P60" i="389"/>
  <c r="P130" i="389"/>
  <c r="P147" i="389"/>
  <c r="N24" i="390"/>
  <c r="AE57" i="390"/>
  <c r="N74" i="390"/>
  <c r="O21" i="389"/>
  <c r="AA39" i="389"/>
  <c r="AA56" i="389"/>
  <c r="AA73" i="389"/>
  <c r="AF57" i="390"/>
  <c r="O106" i="390"/>
  <c r="N5" i="389"/>
  <c r="AB39" i="389"/>
  <c r="AB56" i="389"/>
  <c r="AB73" i="389"/>
  <c r="AB90" i="389"/>
  <c r="M123" i="389"/>
  <c r="N124" i="389"/>
  <c r="M140" i="389"/>
  <c r="N141" i="389"/>
  <c r="N7" i="390"/>
  <c r="AE56" i="390"/>
  <c r="N59" i="390"/>
  <c r="N90" i="390"/>
  <c r="N108" i="390"/>
  <c r="P142" i="389"/>
  <c r="AE60" i="390"/>
  <c r="P73" i="390"/>
  <c r="P91" i="390"/>
  <c r="AE109" i="390"/>
  <c r="N9" i="389"/>
  <c r="AA22" i="389"/>
  <c r="N75" i="389"/>
  <c r="N92" i="389"/>
  <c r="AA107" i="389"/>
  <c r="N110" i="389"/>
  <c r="N128" i="389"/>
  <c r="N22" i="390"/>
  <c r="AE24" i="390"/>
  <c r="AE39" i="390"/>
  <c r="AB22" i="389"/>
  <c r="AA125" i="389"/>
  <c r="AA129" i="389"/>
  <c r="AA142" i="389"/>
  <c r="AA146" i="389"/>
  <c r="AA150" i="389"/>
  <c r="AF39" i="390"/>
  <c r="AE7" i="390"/>
  <c r="AE108" i="390"/>
  <c r="AA124" i="389"/>
  <c r="AA141" i="389"/>
  <c r="N39" i="389"/>
  <c r="N56" i="389"/>
  <c r="N73" i="389"/>
  <c r="AB141" i="389"/>
  <c r="P144" i="386"/>
  <c r="Q144" i="386"/>
  <c r="P130" i="386"/>
  <c r="Q130" i="386"/>
  <c r="P108" i="386"/>
  <c r="Q108" i="386"/>
  <c r="P126" i="386"/>
  <c r="Q126" i="386"/>
  <c r="Q25" i="387"/>
  <c r="P25" i="387"/>
  <c r="N55" i="387"/>
  <c r="AF55" i="387"/>
  <c r="AG39" i="387" s="1"/>
  <c r="P41" i="387"/>
  <c r="Q41" i="387"/>
  <c r="AE72" i="387"/>
  <c r="P58" i="386"/>
  <c r="Q58" i="386"/>
  <c r="P73" i="387"/>
  <c r="N21" i="387"/>
  <c r="Q91" i="387"/>
  <c r="P91" i="387"/>
  <c r="P148" i="386"/>
  <c r="Q148" i="386"/>
  <c r="E8" i="385"/>
  <c r="Q75" i="386"/>
  <c r="P107" i="386"/>
  <c r="AF22" i="387"/>
  <c r="M89" i="387"/>
  <c r="N39" i="386"/>
  <c r="M55" i="386"/>
  <c r="N56" i="386"/>
  <c r="M72" i="386"/>
  <c r="M89" i="386"/>
  <c r="N60" i="387"/>
  <c r="AF106" i="387"/>
  <c r="AG90" i="387" s="1"/>
  <c r="N109" i="387"/>
  <c r="P57" i="386"/>
  <c r="AB58" i="386"/>
  <c r="P91" i="386"/>
  <c r="AB108" i="386"/>
  <c r="AB126" i="386"/>
  <c r="P129" i="386"/>
  <c r="AB130" i="386"/>
  <c r="AB144" i="386"/>
  <c r="AB148" i="386"/>
  <c r="AF5" i="387"/>
  <c r="N24" i="387"/>
  <c r="AF41" i="387"/>
  <c r="AE57" i="387"/>
  <c r="N74" i="387"/>
  <c r="N23" i="386"/>
  <c r="N60" i="386"/>
  <c r="N77" i="386"/>
  <c r="AE25" i="387"/>
  <c r="AE56" i="387"/>
  <c r="P7" i="386"/>
  <c r="P94" i="386"/>
  <c r="P110" i="386"/>
  <c r="P146" i="386"/>
  <c r="P150" i="386"/>
  <c r="N23" i="387"/>
  <c r="AF56" i="387"/>
  <c r="AE60" i="387"/>
  <c r="N107" i="387"/>
  <c r="AF25" i="387"/>
  <c r="N6" i="386"/>
  <c r="N10" i="386"/>
  <c r="AA39" i="386"/>
  <c r="N59" i="386"/>
  <c r="N76" i="386"/>
  <c r="AA90" i="386"/>
  <c r="N109" i="386"/>
  <c r="AA124" i="386"/>
  <c r="N127" i="386"/>
  <c r="N131" i="386"/>
  <c r="P141" i="386"/>
  <c r="N145" i="386"/>
  <c r="N149" i="386"/>
  <c r="P7" i="387"/>
  <c r="N22" i="387"/>
  <c r="AE24" i="387"/>
  <c r="AE39" i="387"/>
  <c r="P59" i="387"/>
  <c r="AE74" i="387"/>
  <c r="P90" i="387"/>
  <c r="P108" i="387"/>
  <c r="AF39" i="387"/>
  <c r="AE23" i="387"/>
  <c r="M38" i="387"/>
  <c r="N56" i="387"/>
  <c r="AF107" i="387"/>
  <c r="Q90" i="383"/>
  <c r="P90" i="383"/>
  <c r="Q91" i="384"/>
  <c r="P91" i="384"/>
  <c r="Q108" i="384"/>
  <c r="P108" i="384"/>
  <c r="Q57" i="384"/>
  <c r="P57" i="384"/>
  <c r="Q124" i="383"/>
  <c r="P124" i="383"/>
  <c r="Q25" i="384"/>
  <c r="P25" i="384"/>
  <c r="N157" i="383"/>
  <c r="AB157" i="383"/>
  <c r="AC141" i="383" s="1"/>
  <c r="AA157" i="383"/>
  <c r="F2" i="383"/>
  <c r="N55" i="383"/>
  <c r="AB55" i="383"/>
  <c r="AC39" i="383" s="1"/>
  <c r="AA55" i="383"/>
  <c r="Q75" i="383"/>
  <c r="N23" i="383"/>
  <c r="Q57" i="383"/>
  <c r="N60" i="383"/>
  <c r="Q91" i="383"/>
  <c r="AA107" i="383"/>
  <c r="Q143" i="383"/>
  <c r="Q147" i="383"/>
  <c r="AF6" i="384"/>
  <c r="AF58" i="384"/>
  <c r="AF89" i="384"/>
  <c r="AG73" i="384" s="1"/>
  <c r="AA57" i="383"/>
  <c r="AB107" i="383"/>
  <c r="M140" i="383"/>
  <c r="N141" i="383"/>
  <c r="AA143" i="383"/>
  <c r="AA147" i="383"/>
  <c r="AE5" i="384"/>
  <c r="N39" i="384"/>
  <c r="N60" i="384"/>
  <c r="N89" i="384"/>
  <c r="AF106" i="384"/>
  <c r="AG90" i="384" s="1"/>
  <c r="N109" i="384"/>
  <c r="P77" i="383"/>
  <c r="P142" i="383"/>
  <c r="P150" i="383"/>
  <c r="AF5" i="384"/>
  <c r="AE57" i="384"/>
  <c r="N74" i="384"/>
  <c r="N6" i="383"/>
  <c r="N10" i="383"/>
  <c r="AA39" i="383"/>
  <c r="AA56" i="383"/>
  <c r="N59" i="383"/>
  <c r="AA73" i="383"/>
  <c r="AA90" i="383"/>
  <c r="N109" i="383"/>
  <c r="AA124" i="383"/>
  <c r="N127" i="383"/>
  <c r="N131" i="383"/>
  <c r="N145" i="383"/>
  <c r="AF57" i="384"/>
  <c r="Q9" i="383"/>
  <c r="AB39" i="383"/>
  <c r="AB56" i="383"/>
  <c r="AB73" i="383"/>
  <c r="AB90" i="383"/>
  <c r="AB124" i="383"/>
  <c r="N7" i="384"/>
  <c r="AF25" i="384"/>
  <c r="AE56" i="384"/>
  <c r="M106" i="383"/>
  <c r="N107" i="383"/>
  <c r="AB141" i="383"/>
  <c r="N6" i="384"/>
  <c r="AF39" i="384"/>
  <c r="N58" i="384"/>
  <c r="P92" i="383"/>
  <c r="P126" i="383"/>
  <c r="P130" i="383"/>
  <c r="P148" i="383"/>
  <c r="P22" i="384"/>
  <c r="N39" i="383"/>
  <c r="N56" i="383"/>
  <c r="N73" i="383"/>
  <c r="AA92" i="383"/>
  <c r="AA108" i="383"/>
  <c r="AA148" i="383"/>
  <c r="P5" i="384"/>
  <c r="N56" i="384"/>
  <c r="P90" i="380"/>
  <c r="Q90" i="380"/>
  <c r="N55" i="380"/>
  <c r="AB55" i="380"/>
  <c r="AC39" i="380" s="1"/>
  <c r="AA55" i="380"/>
  <c r="AA123" i="380"/>
  <c r="Q25" i="381"/>
  <c r="P25" i="381"/>
  <c r="P41" i="381"/>
  <c r="Q41" i="381"/>
  <c r="P60" i="380"/>
  <c r="P128" i="380"/>
  <c r="P142" i="380"/>
  <c r="P150" i="380"/>
  <c r="M21" i="381"/>
  <c r="N24" i="381"/>
  <c r="N74" i="381"/>
  <c r="N22" i="380"/>
  <c r="N141" i="380"/>
  <c r="N109" i="381"/>
  <c r="N6" i="380"/>
  <c r="N10" i="380"/>
  <c r="O21" i="380"/>
  <c r="AA39" i="380"/>
  <c r="AA56" i="380"/>
  <c r="N59" i="380"/>
  <c r="AA73" i="380"/>
  <c r="N76" i="380"/>
  <c r="AA90" i="380"/>
  <c r="AA124" i="380"/>
  <c r="N60" i="381"/>
  <c r="AB56" i="380"/>
  <c r="AB90" i="380"/>
  <c r="AA150" i="380"/>
  <c r="N7" i="381"/>
  <c r="O21" i="381"/>
  <c r="AE56" i="381"/>
  <c r="N59" i="381"/>
  <c r="N90" i="381"/>
  <c r="N108" i="381"/>
  <c r="N39" i="381"/>
  <c r="P127" i="380"/>
  <c r="AF56" i="381"/>
  <c r="AE60" i="381"/>
  <c r="P73" i="381"/>
  <c r="P91" i="381"/>
  <c r="N107" i="381"/>
  <c r="AE109" i="381"/>
  <c r="P5" i="380"/>
  <c r="AA22" i="380"/>
  <c r="N126" i="380"/>
  <c r="N130" i="380"/>
  <c r="AA141" i="380"/>
  <c r="N144" i="380"/>
  <c r="N148" i="380"/>
  <c r="N22" i="381"/>
  <c r="AE24" i="381"/>
  <c r="AE39" i="381"/>
  <c r="AE74" i="381"/>
  <c r="AB22" i="380"/>
  <c r="M106" i="380"/>
  <c r="AB141" i="380"/>
  <c r="AA145" i="380"/>
  <c r="AA149" i="380"/>
  <c r="N6" i="381"/>
  <c r="P23" i="381"/>
  <c r="AF39" i="381"/>
  <c r="N58" i="381"/>
  <c r="AE91" i="381"/>
  <c r="P9" i="380"/>
  <c r="P75" i="380"/>
  <c r="AE7" i="381"/>
  <c r="AE59" i="381"/>
  <c r="AE73" i="381"/>
  <c r="AE108" i="381"/>
  <c r="AE23" i="381"/>
  <c r="M38" i="381"/>
  <c r="AE90" i="381"/>
  <c r="N39" i="380"/>
  <c r="N56" i="380"/>
  <c r="AA58" i="380"/>
  <c r="N73" i="380"/>
  <c r="AA144" i="380"/>
  <c r="AA148" i="380"/>
  <c r="AE107" i="381"/>
  <c r="N56" i="381"/>
  <c r="AF107" i="381"/>
  <c r="P124" i="377"/>
  <c r="Q124" i="377"/>
  <c r="P90" i="377"/>
  <c r="Q90" i="377"/>
  <c r="AB157" i="377"/>
  <c r="AC141" i="377" s="1"/>
  <c r="AA157" i="377"/>
  <c r="Q57" i="378"/>
  <c r="P57" i="378"/>
  <c r="N38" i="377"/>
  <c r="AB38" i="377"/>
  <c r="AC22" i="377" s="1"/>
  <c r="AA38" i="377"/>
  <c r="Q25" i="378"/>
  <c r="P25" i="378"/>
  <c r="N55" i="377"/>
  <c r="AB55" i="377"/>
  <c r="AC39" i="377" s="1"/>
  <c r="AA55" i="377"/>
  <c r="N55" i="378"/>
  <c r="AF55" i="378"/>
  <c r="AG39" i="378" s="1"/>
  <c r="AE55" i="378"/>
  <c r="M21" i="377"/>
  <c r="N22" i="377"/>
  <c r="AB107" i="377"/>
  <c r="M140" i="377"/>
  <c r="N141" i="377"/>
  <c r="N39" i="378"/>
  <c r="N60" i="378"/>
  <c r="N89" i="378"/>
  <c r="M106" i="378"/>
  <c r="N109" i="378"/>
  <c r="P146" i="377"/>
  <c r="M21" i="378"/>
  <c r="P40" i="378"/>
  <c r="AE57" i="378"/>
  <c r="AF57" i="378"/>
  <c r="O106" i="378"/>
  <c r="N5" i="377"/>
  <c r="AB39" i="377"/>
  <c r="AB56" i="377"/>
  <c r="AB73" i="377"/>
  <c r="AB90" i="377"/>
  <c r="AB124" i="377"/>
  <c r="N7" i="378"/>
  <c r="AF25" i="378"/>
  <c r="AE40" i="378"/>
  <c r="AE56" i="378"/>
  <c r="N59" i="378"/>
  <c r="N90" i="378"/>
  <c r="N108" i="378"/>
  <c r="P76" i="377"/>
  <c r="P93" i="377"/>
  <c r="P149" i="377"/>
  <c r="AF56" i="378"/>
  <c r="AE60" i="378"/>
  <c r="P73" i="378"/>
  <c r="AE109" i="378"/>
  <c r="O21" i="377"/>
  <c r="AA124" i="377"/>
  <c r="AA22" i="377"/>
  <c r="N58" i="377"/>
  <c r="N108" i="377"/>
  <c r="N126" i="377"/>
  <c r="N130" i="377"/>
  <c r="AA141" i="377"/>
  <c r="N22" i="378"/>
  <c r="AE39" i="378"/>
  <c r="AE74" i="378"/>
  <c r="AA39" i="377"/>
  <c r="AA90" i="377"/>
  <c r="AA6" i="377"/>
  <c r="AA10" i="377"/>
  <c r="AB22" i="377"/>
  <c r="AA59" i="377"/>
  <c r="AA76" i="377"/>
  <c r="AA93" i="377"/>
  <c r="M106" i="377"/>
  <c r="N107" i="377"/>
  <c r="AA109" i="377"/>
  <c r="AA127" i="377"/>
  <c r="AA131" i="377"/>
  <c r="AB141" i="377"/>
  <c r="AA145" i="377"/>
  <c r="AA149" i="377"/>
  <c r="N6" i="378"/>
  <c r="AF39" i="378"/>
  <c r="AE91" i="378"/>
  <c r="AA56" i="377"/>
  <c r="AA73" i="377"/>
  <c r="AE7" i="378"/>
  <c r="AE38" i="378"/>
  <c r="AE59" i="378"/>
  <c r="AE108" i="378"/>
  <c r="AE90" i="378"/>
  <c r="N39" i="377"/>
  <c r="N56" i="377"/>
  <c r="AA58" i="377"/>
  <c r="N73" i="377"/>
  <c r="AA75" i="377"/>
  <c r="AA92" i="377"/>
  <c r="N38" i="378"/>
  <c r="AE107" i="378"/>
  <c r="N56" i="378"/>
  <c r="AF107" i="378"/>
  <c r="Q25" i="375"/>
  <c r="P41" i="375"/>
  <c r="Q41" i="375"/>
  <c r="AF123" i="375"/>
  <c r="AG107" i="375" s="1"/>
  <c r="AF72" i="375"/>
  <c r="AG56" i="375" s="1"/>
  <c r="N72" i="375"/>
  <c r="AE72" i="375"/>
  <c r="AA21" i="374"/>
  <c r="N21" i="374"/>
  <c r="Q73" i="375"/>
  <c r="P73" i="375"/>
  <c r="Q5" i="375"/>
  <c r="P5" i="375"/>
  <c r="P24" i="375"/>
  <c r="P57" i="375"/>
  <c r="Q57" i="375"/>
  <c r="Q91" i="375"/>
  <c r="P91" i="375"/>
  <c r="Q74" i="375"/>
  <c r="P74" i="375"/>
  <c r="M38" i="374"/>
  <c r="N39" i="374"/>
  <c r="M55" i="374"/>
  <c r="N56" i="374"/>
  <c r="AA58" i="374"/>
  <c r="M72" i="374"/>
  <c r="N73" i="374"/>
  <c r="M89" i="374"/>
  <c r="N90" i="374"/>
  <c r="M123" i="374"/>
  <c r="N124" i="374"/>
  <c r="AE5" i="375"/>
  <c r="N39" i="375"/>
  <c r="AE41" i="375"/>
  <c r="P56" i="375"/>
  <c r="N60" i="375"/>
  <c r="M106" i="375"/>
  <c r="N109" i="375"/>
  <c r="P8" i="374"/>
  <c r="P74" i="374"/>
  <c r="P143" i="374"/>
  <c r="P147" i="374"/>
  <c r="AF5" i="375"/>
  <c r="M21" i="375"/>
  <c r="P40" i="375"/>
  <c r="AF41" i="375"/>
  <c r="AE57" i="375"/>
  <c r="N23" i="374"/>
  <c r="N60" i="374"/>
  <c r="N77" i="374"/>
  <c r="AA107" i="374"/>
  <c r="N142" i="374"/>
  <c r="N146" i="374"/>
  <c r="N150" i="374"/>
  <c r="AF57" i="375"/>
  <c r="O106" i="375"/>
  <c r="AA57" i="374"/>
  <c r="AA74" i="374"/>
  <c r="M140" i="374"/>
  <c r="N7" i="375"/>
  <c r="AF25" i="375"/>
  <c r="AE56" i="375"/>
  <c r="N108" i="375"/>
  <c r="AE60" i="375"/>
  <c r="AE109" i="375"/>
  <c r="N6" i="374"/>
  <c r="N10" i="374"/>
  <c r="AA39" i="374"/>
  <c r="AA56" i="374"/>
  <c r="N59" i="374"/>
  <c r="AA73" i="374"/>
  <c r="AA90" i="374"/>
  <c r="N109" i="374"/>
  <c r="AA124" i="374"/>
  <c r="N127" i="374"/>
  <c r="N131" i="374"/>
  <c r="N145" i="374"/>
  <c r="N149" i="374"/>
  <c r="N22" i="375"/>
  <c r="AE39" i="375"/>
  <c r="AF109" i="375"/>
  <c r="AB90" i="374"/>
  <c r="P23" i="375"/>
  <c r="AF39" i="375"/>
  <c r="P93" i="374"/>
  <c r="AE7" i="375"/>
  <c r="P5" i="374"/>
  <c r="AA141" i="374"/>
  <c r="M38" i="375"/>
  <c r="P58" i="375"/>
  <c r="AB141" i="374"/>
  <c r="AA145" i="374"/>
  <c r="AA149" i="374"/>
  <c r="Q157" i="413" l="1"/>
  <c r="R141" i="413" s="1"/>
  <c r="AE72" i="378"/>
  <c r="P95" i="374"/>
  <c r="AF123" i="378"/>
  <c r="AG107" i="378" s="1"/>
  <c r="Q93" i="392"/>
  <c r="P21" i="404"/>
  <c r="AB38" i="392"/>
  <c r="AC22" i="392" s="1"/>
  <c r="AE106" i="399"/>
  <c r="P6" i="392"/>
  <c r="Q55" i="413"/>
  <c r="R39" i="413" s="1"/>
  <c r="P55" i="413"/>
  <c r="I3" i="373"/>
  <c r="AF72" i="378"/>
  <c r="AG56" i="378" s="1"/>
  <c r="AB38" i="380"/>
  <c r="AC22" i="380" s="1"/>
  <c r="AF72" i="387"/>
  <c r="AG56" i="387" s="1"/>
  <c r="P57" i="398"/>
  <c r="P22" i="386"/>
  <c r="AE106" i="393"/>
  <c r="AB157" i="398"/>
  <c r="AC141" i="398" s="1"/>
  <c r="Q91" i="398"/>
  <c r="P6" i="375"/>
  <c r="AB72" i="383"/>
  <c r="AC56" i="383" s="1"/>
  <c r="AE38" i="390"/>
  <c r="N157" i="374"/>
  <c r="N72" i="383"/>
  <c r="P23" i="390"/>
  <c r="AF72" i="396"/>
  <c r="AG56" i="396" s="1"/>
  <c r="P90" i="398"/>
  <c r="N72" i="399"/>
  <c r="Q110" i="392"/>
  <c r="N38" i="392"/>
  <c r="AE72" i="399"/>
  <c r="P125" i="389"/>
  <c r="P8" i="392"/>
  <c r="P74" i="378"/>
  <c r="N55" i="405"/>
  <c r="P55" i="405" s="1"/>
  <c r="AF123" i="387"/>
  <c r="AG107" i="387" s="1"/>
  <c r="Q125" i="392"/>
  <c r="P39" i="404"/>
  <c r="P77" i="404"/>
  <c r="AB89" i="404"/>
  <c r="AC73" i="404" s="1"/>
  <c r="P109" i="380"/>
  <c r="Q24" i="384"/>
  <c r="AF21" i="384"/>
  <c r="AG5" i="384" s="1"/>
  <c r="N89" i="380"/>
  <c r="Q108" i="392"/>
  <c r="AA72" i="398"/>
  <c r="P39" i="405"/>
  <c r="P106" i="387"/>
  <c r="P107" i="380"/>
  <c r="P140" i="413"/>
  <c r="I3" i="379"/>
  <c r="P56" i="395"/>
  <c r="Q41" i="384"/>
  <c r="N123" i="395"/>
  <c r="Q123" i="395" s="1"/>
  <c r="R107" i="395" s="1"/>
  <c r="AA123" i="392"/>
  <c r="N72" i="398"/>
  <c r="P72" i="398" s="1"/>
  <c r="P157" i="386"/>
  <c r="AE55" i="405"/>
  <c r="Q59" i="399"/>
  <c r="P157" i="410"/>
  <c r="AF21" i="399"/>
  <c r="AG5" i="399" s="1"/>
  <c r="P23" i="377"/>
  <c r="P125" i="374"/>
  <c r="AA106" i="374"/>
  <c r="AA72" i="377"/>
  <c r="Q57" i="381"/>
  <c r="P8" i="386"/>
  <c r="P23" i="389"/>
  <c r="Q125" i="386"/>
  <c r="P73" i="384"/>
  <c r="N72" i="396"/>
  <c r="Q72" i="396" s="1"/>
  <c r="R56" i="396" s="1"/>
  <c r="AA140" i="398"/>
  <c r="Q129" i="377"/>
  <c r="N72" i="377"/>
  <c r="AB140" i="398"/>
  <c r="AC124" i="398" s="1"/>
  <c r="AE106" i="405"/>
  <c r="P7" i="377"/>
  <c r="N55" i="398"/>
  <c r="Q55" i="398" s="1"/>
  <c r="R39" i="398" s="1"/>
  <c r="AF106" i="405"/>
  <c r="AG90" i="405" s="1"/>
  <c r="P90" i="405"/>
  <c r="I3" i="397"/>
  <c r="Q75" i="392"/>
  <c r="P40" i="384"/>
  <c r="P7" i="392"/>
  <c r="P151" i="374"/>
  <c r="P106" i="393"/>
  <c r="AF55" i="396"/>
  <c r="AG39" i="396" s="1"/>
  <c r="Q157" i="386"/>
  <c r="R141" i="386" s="1"/>
  <c r="AB123" i="380"/>
  <c r="AC107" i="380" s="1"/>
  <c r="Q106" i="386"/>
  <c r="R90" i="386" s="1"/>
  <c r="P129" i="389"/>
  <c r="F2" i="374"/>
  <c r="N123" i="387"/>
  <c r="AE55" i="396"/>
  <c r="Q129" i="383"/>
  <c r="P59" i="389"/>
  <c r="I3" i="394"/>
  <c r="Q7" i="395"/>
  <c r="P7" i="395"/>
  <c r="Q5" i="378"/>
  <c r="I3" i="382"/>
  <c r="AA55" i="398"/>
  <c r="P61" i="399"/>
  <c r="N21" i="398"/>
  <c r="Q21" i="398" s="1"/>
  <c r="R5" i="398" s="1"/>
  <c r="P58" i="404"/>
  <c r="Q89" i="410"/>
  <c r="R73" i="410" s="1"/>
  <c r="I3" i="376"/>
  <c r="AF106" i="393"/>
  <c r="AG90" i="393" s="1"/>
  <c r="P5" i="392"/>
  <c r="Q149" i="398"/>
  <c r="P149" i="398"/>
  <c r="Q60" i="396"/>
  <c r="Q106" i="384"/>
  <c r="R90" i="384" s="1"/>
  <c r="AE106" i="387"/>
  <c r="AA38" i="386"/>
  <c r="P57" i="374"/>
  <c r="AB72" i="380"/>
  <c r="AC56" i="380" s="1"/>
  <c r="AB38" i="386"/>
  <c r="AC22" i="386" s="1"/>
  <c r="AB89" i="389"/>
  <c r="AC73" i="389" s="1"/>
  <c r="AE21" i="393"/>
  <c r="Q90" i="375"/>
  <c r="P131" i="377"/>
  <c r="P92" i="380"/>
  <c r="N72" i="380"/>
  <c r="P58" i="383"/>
  <c r="Q106" i="387"/>
  <c r="R90" i="387" s="1"/>
  <c r="AF21" i="393"/>
  <c r="AG5" i="393" s="1"/>
  <c r="P39" i="398"/>
  <c r="AA123" i="404"/>
  <c r="P5" i="404"/>
  <c r="P150" i="404"/>
  <c r="Q75" i="398"/>
  <c r="Q59" i="396"/>
  <c r="P59" i="396"/>
  <c r="P91" i="380"/>
  <c r="AE21" i="396"/>
  <c r="P22" i="395"/>
  <c r="P22" i="374"/>
  <c r="P110" i="380"/>
  <c r="D2" i="413"/>
  <c r="Q151" i="392"/>
  <c r="P131" i="398"/>
  <c r="AE55" i="381"/>
  <c r="P23" i="393"/>
  <c r="N140" i="392"/>
  <c r="Q140" i="392" s="1"/>
  <c r="R124" i="392" s="1"/>
  <c r="AA157" i="395"/>
  <c r="N106" i="404"/>
  <c r="Q106" i="404" s="1"/>
  <c r="R90" i="404" s="1"/>
  <c r="P23" i="399"/>
  <c r="N157" i="395"/>
  <c r="Q157" i="395" s="1"/>
  <c r="R141" i="395" s="1"/>
  <c r="N89" i="375"/>
  <c r="AF55" i="381"/>
  <c r="AG39" i="381" s="1"/>
  <c r="AB89" i="383"/>
  <c r="AC73" i="383" s="1"/>
  <c r="AB157" i="386"/>
  <c r="AC141" i="386" s="1"/>
  <c r="AA157" i="386"/>
  <c r="N72" i="389"/>
  <c r="P110" i="377"/>
  <c r="P77" i="380"/>
  <c r="P59" i="384"/>
  <c r="AA21" i="392"/>
  <c r="P25" i="399"/>
  <c r="P24" i="399"/>
  <c r="AA106" i="404"/>
  <c r="AA89" i="383"/>
  <c r="Q92" i="386"/>
  <c r="AB72" i="389"/>
  <c r="AC56" i="389" s="1"/>
  <c r="P128" i="377"/>
  <c r="P94" i="380"/>
  <c r="P77" i="377"/>
  <c r="P95" i="386"/>
  <c r="P60" i="393"/>
  <c r="AB21" i="392"/>
  <c r="AC5" i="392" s="1"/>
  <c r="Q9" i="398"/>
  <c r="I3" i="391"/>
  <c r="AA38" i="380"/>
  <c r="AE21" i="390"/>
  <c r="Q143" i="380"/>
  <c r="P77" i="392"/>
  <c r="P73" i="395"/>
  <c r="AE123" i="399"/>
  <c r="Q143" i="392"/>
  <c r="P132" i="389"/>
  <c r="Q132" i="389"/>
  <c r="AE38" i="405"/>
  <c r="P60" i="404"/>
  <c r="AA89" i="404"/>
  <c r="Q124" i="395"/>
  <c r="P124" i="395"/>
  <c r="P41" i="378"/>
  <c r="Q41" i="378"/>
  <c r="N72" i="384"/>
  <c r="AF21" i="390"/>
  <c r="AG5" i="390" s="1"/>
  <c r="AF89" i="381"/>
  <c r="AG73" i="381" s="1"/>
  <c r="P76" i="389"/>
  <c r="P126" i="374"/>
  <c r="Q146" i="392"/>
  <c r="AA21" i="395"/>
  <c r="N123" i="375"/>
  <c r="P91" i="378"/>
  <c r="P24" i="378"/>
  <c r="AF89" i="378"/>
  <c r="AG73" i="378" s="1"/>
  <c r="AA89" i="377"/>
  <c r="N123" i="386"/>
  <c r="Q123" i="386" s="1"/>
  <c r="R107" i="386" s="1"/>
  <c r="AB140" i="386"/>
  <c r="AC124" i="386" s="1"/>
  <c r="AB21" i="395"/>
  <c r="AC5" i="395" s="1"/>
  <c r="N72" i="404"/>
  <c r="Q72" i="404" s="1"/>
  <c r="R56" i="404" s="1"/>
  <c r="Q56" i="393"/>
  <c r="P56" i="393"/>
  <c r="P8" i="404"/>
  <c r="Q8" i="404"/>
  <c r="Q38" i="384"/>
  <c r="R22" i="384" s="1"/>
  <c r="P38" i="384"/>
  <c r="P57" i="387"/>
  <c r="P91" i="392"/>
  <c r="Q91" i="392"/>
  <c r="Q151" i="404"/>
  <c r="P151" i="404"/>
  <c r="AB89" i="377"/>
  <c r="AC73" i="377" s="1"/>
  <c r="N157" i="380"/>
  <c r="P157" i="380" s="1"/>
  <c r="P106" i="384"/>
  <c r="AE21" i="384"/>
  <c r="P142" i="386"/>
  <c r="P10" i="389"/>
  <c r="Q58" i="398"/>
  <c r="AA72" i="404"/>
  <c r="AF89" i="375"/>
  <c r="AG73" i="375" s="1"/>
  <c r="AF55" i="375"/>
  <c r="AG39" i="375" s="1"/>
  <c r="P146" i="380"/>
  <c r="AA123" i="383"/>
  <c r="P74" i="386"/>
  <c r="N72" i="393"/>
  <c r="P72" i="393" s="1"/>
  <c r="P90" i="396"/>
  <c r="AA140" i="395"/>
  <c r="Q8" i="398"/>
  <c r="P8" i="398"/>
  <c r="P73" i="398"/>
  <c r="Q57" i="396"/>
  <c r="Q74" i="398"/>
  <c r="P74" i="398"/>
  <c r="Q91" i="404"/>
  <c r="P91" i="404"/>
  <c r="AB106" i="374"/>
  <c r="AC90" i="374" s="1"/>
  <c r="Q9" i="386"/>
  <c r="N55" i="390"/>
  <c r="N55" i="375"/>
  <c r="P145" i="377"/>
  <c r="AB123" i="383"/>
  <c r="AC107" i="383" s="1"/>
  <c r="P151" i="389"/>
  <c r="P90" i="392"/>
  <c r="AE72" i="393"/>
  <c r="AA38" i="395"/>
  <c r="AB38" i="395"/>
  <c r="AC22" i="395" s="1"/>
  <c r="P107" i="405"/>
  <c r="Q107" i="405"/>
  <c r="P74" i="405"/>
  <c r="P127" i="377"/>
  <c r="Q108" i="383"/>
  <c r="P143" i="389"/>
  <c r="Q130" i="374"/>
  <c r="AE55" i="393"/>
  <c r="P9" i="392"/>
  <c r="Q9" i="392"/>
  <c r="P107" i="378"/>
  <c r="P109" i="377"/>
  <c r="AE38" i="384"/>
  <c r="N21" i="383"/>
  <c r="Q21" i="383" s="1"/>
  <c r="R5" i="383" s="1"/>
  <c r="AA123" i="386"/>
  <c r="AF55" i="393"/>
  <c r="AG39" i="393" s="1"/>
  <c r="AA106" i="392"/>
  <c r="P74" i="396"/>
  <c r="AA123" i="395"/>
  <c r="P58" i="399"/>
  <c r="P23" i="405"/>
  <c r="N38" i="405"/>
  <c r="Q38" i="405" s="1"/>
  <c r="R22" i="405" s="1"/>
  <c r="Q147" i="392"/>
  <c r="P74" i="389"/>
  <c r="Q74" i="389"/>
  <c r="Q90" i="384"/>
  <c r="P146" i="383"/>
  <c r="AA21" i="383"/>
  <c r="P126" i="389"/>
  <c r="AB106" i="392"/>
  <c r="AC90" i="392" s="1"/>
  <c r="N106" i="399"/>
  <c r="Q106" i="399" s="1"/>
  <c r="R90" i="399" s="1"/>
  <c r="P25" i="405"/>
  <c r="Q126" i="392"/>
  <c r="Q147" i="404"/>
  <c r="P147" i="404"/>
  <c r="Q57" i="393"/>
  <c r="P57" i="393"/>
  <c r="N89" i="381"/>
  <c r="Q89" i="381" s="1"/>
  <c r="R73" i="381" s="1"/>
  <c r="P108" i="389"/>
  <c r="P10" i="377"/>
  <c r="P128" i="383"/>
  <c r="P77" i="389"/>
  <c r="F2" i="392"/>
  <c r="AF21" i="396"/>
  <c r="AG5" i="396" s="1"/>
  <c r="Q58" i="392"/>
  <c r="P7" i="374"/>
  <c r="N140" i="380"/>
  <c r="P73" i="386"/>
  <c r="Q73" i="386"/>
  <c r="F2" i="377"/>
  <c r="N123" i="396"/>
  <c r="Q123" i="396" s="1"/>
  <c r="R107" i="396" s="1"/>
  <c r="P146" i="404"/>
  <c r="P91" i="405"/>
  <c r="Q91" i="405"/>
  <c r="Q108" i="395"/>
  <c r="P108" i="395"/>
  <c r="P10" i="392"/>
  <c r="Q10" i="392"/>
  <c r="P6" i="377"/>
  <c r="N123" i="378"/>
  <c r="Q123" i="378" s="1"/>
  <c r="R107" i="378" s="1"/>
  <c r="P149" i="380"/>
  <c r="P23" i="380"/>
  <c r="AA89" i="380"/>
  <c r="P110" i="383"/>
  <c r="I3" i="385"/>
  <c r="Q125" i="380"/>
  <c r="P74" i="392"/>
  <c r="P150" i="377"/>
  <c r="P7" i="380"/>
  <c r="P94" i="383"/>
  <c r="P57" i="392"/>
  <c r="P5" i="398"/>
  <c r="P6" i="399"/>
  <c r="N89" i="398"/>
  <c r="Q89" i="398" s="1"/>
  <c r="R73" i="398" s="1"/>
  <c r="P110" i="404"/>
  <c r="P56" i="396"/>
  <c r="Q56" i="396"/>
  <c r="Q77" i="395"/>
  <c r="P77" i="395"/>
  <c r="Q89" i="413"/>
  <c r="R73" i="413" s="1"/>
  <c r="P89" i="413"/>
  <c r="Q123" i="413"/>
  <c r="R107" i="413" s="1"/>
  <c r="P123" i="413"/>
  <c r="Q72" i="413"/>
  <c r="R56" i="413" s="1"/>
  <c r="P72" i="413"/>
  <c r="Q72" i="414"/>
  <c r="R56" i="414" s="1"/>
  <c r="P72" i="414"/>
  <c r="D2" i="414"/>
  <c r="Q89" i="414"/>
  <c r="R73" i="414" s="1"/>
  <c r="P89" i="414"/>
  <c r="Q106" i="411"/>
  <c r="R90" i="411" s="1"/>
  <c r="P106" i="411"/>
  <c r="P55" i="410"/>
  <c r="Q55" i="410"/>
  <c r="R39" i="410" s="1"/>
  <c r="Q72" i="410"/>
  <c r="R56" i="410" s="1"/>
  <c r="P72" i="410"/>
  <c r="Q89" i="411"/>
  <c r="R73" i="411" s="1"/>
  <c r="P89" i="411"/>
  <c r="Q140" i="410"/>
  <c r="R124" i="410" s="1"/>
  <c r="P140" i="410"/>
  <c r="Q21" i="410"/>
  <c r="R5" i="410" s="1"/>
  <c r="P21" i="410"/>
  <c r="D2" i="410"/>
  <c r="Q38" i="411"/>
  <c r="R22" i="411" s="1"/>
  <c r="P38" i="411"/>
  <c r="D2" i="411"/>
  <c r="Q123" i="410"/>
  <c r="R107" i="410" s="1"/>
  <c r="P123" i="410"/>
  <c r="Q106" i="410"/>
  <c r="R90" i="410" s="1"/>
  <c r="P106" i="410"/>
  <c r="Q106" i="408"/>
  <c r="R90" i="408" s="1"/>
  <c r="P106" i="408"/>
  <c r="Q157" i="407"/>
  <c r="R141" i="407" s="1"/>
  <c r="P157" i="407"/>
  <c r="Q55" i="407"/>
  <c r="R39" i="407" s="1"/>
  <c r="P55" i="407"/>
  <c r="Q72" i="408"/>
  <c r="R56" i="408" s="1"/>
  <c r="P72" i="408"/>
  <c r="D2" i="407"/>
  <c r="Q21" i="407"/>
  <c r="R5" i="407" s="1"/>
  <c r="P21" i="407"/>
  <c r="D2" i="408"/>
  <c r="Q38" i="407"/>
  <c r="R22" i="407" s="1"/>
  <c r="P38" i="407"/>
  <c r="Q72" i="407"/>
  <c r="R56" i="407" s="1"/>
  <c r="P72" i="407"/>
  <c r="Q106" i="407"/>
  <c r="R90" i="407" s="1"/>
  <c r="P106" i="407"/>
  <c r="Q38" i="408"/>
  <c r="R22" i="408" s="1"/>
  <c r="P38" i="408"/>
  <c r="Q130" i="404"/>
  <c r="P130" i="404"/>
  <c r="Q131" i="404"/>
  <c r="P131" i="404"/>
  <c r="Q149" i="404"/>
  <c r="P149" i="404"/>
  <c r="N72" i="405"/>
  <c r="AF72" i="405"/>
  <c r="AG56" i="405" s="1"/>
  <c r="AE72" i="405"/>
  <c r="AB140" i="404"/>
  <c r="AC124" i="404" s="1"/>
  <c r="AA140" i="404"/>
  <c r="N140" i="404"/>
  <c r="Q126" i="404"/>
  <c r="P126" i="404"/>
  <c r="Q76" i="404"/>
  <c r="P76" i="404"/>
  <c r="Q21" i="405"/>
  <c r="R5" i="405" s="1"/>
  <c r="P21" i="405"/>
  <c r="Q24" i="405"/>
  <c r="P24" i="405"/>
  <c r="AB157" i="404"/>
  <c r="AC141" i="404" s="1"/>
  <c r="AA157" i="404"/>
  <c r="N157" i="404"/>
  <c r="AB38" i="404"/>
  <c r="AC22" i="404" s="1"/>
  <c r="AA38" i="404"/>
  <c r="N38" i="404"/>
  <c r="Q55" i="404"/>
  <c r="R39" i="404" s="1"/>
  <c r="P55" i="404"/>
  <c r="AF123" i="405"/>
  <c r="AG107" i="405" s="1"/>
  <c r="AE123" i="405"/>
  <c r="N123" i="405"/>
  <c r="Q123" i="404"/>
  <c r="R107" i="404" s="1"/>
  <c r="P123" i="404"/>
  <c r="Q145" i="404"/>
  <c r="P145" i="404"/>
  <c r="Q93" i="404"/>
  <c r="P93" i="404"/>
  <c r="Q106" i="405"/>
  <c r="R90" i="405" s="1"/>
  <c r="P106" i="405"/>
  <c r="Q73" i="404"/>
  <c r="P73" i="404"/>
  <c r="N89" i="405"/>
  <c r="AF89" i="405"/>
  <c r="AG73" i="405" s="1"/>
  <c r="AE89" i="405"/>
  <c r="Q148" i="404"/>
  <c r="P148" i="404"/>
  <c r="Q58" i="405"/>
  <c r="P58" i="405"/>
  <c r="Q144" i="404"/>
  <c r="P144" i="404"/>
  <c r="Q40" i="405"/>
  <c r="P40" i="405"/>
  <c r="Q127" i="404"/>
  <c r="P127" i="404"/>
  <c r="Q109" i="405"/>
  <c r="P109" i="405"/>
  <c r="Q89" i="404"/>
  <c r="R73" i="404" s="1"/>
  <c r="P89" i="404"/>
  <c r="Q59" i="405"/>
  <c r="P59" i="405"/>
  <c r="Q92" i="404"/>
  <c r="P92" i="404"/>
  <c r="Q5" i="405"/>
  <c r="P5" i="405"/>
  <c r="Q93" i="398"/>
  <c r="P93" i="398"/>
  <c r="Q90" i="399"/>
  <c r="P90" i="399"/>
  <c r="Q148" i="398"/>
  <c r="P148" i="398"/>
  <c r="Q23" i="398"/>
  <c r="P23" i="398"/>
  <c r="Q123" i="399"/>
  <c r="R107" i="399" s="1"/>
  <c r="P123" i="399"/>
  <c r="Q59" i="398"/>
  <c r="P59" i="398"/>
  <c r="Q91" i="399"/>
  <c r="P91" i="399"/>
  <c r="Q144" i="398"/>
  <c r="P144" i="398"/>
  <c r="Q7" i="398"/>
  <c r="P7" i="398"/>
  <c r="Q10" i="398"/>
  <c r="P10" i="398"/>
  <c r="Q73" i="399"/>
  <c r="P73" i="399"/>
  <c r="Q72" i="399"/>
  <c r="R56" i="399" s="1"/>
  <c r="P72" i="399"/>
  <c r="Q40" i="399"/>
  <c r="P40" i="399"/>
  <c r="Q6" i="398"/>
  <c r="P6" i="398"/>
  <c r="Q130" i="398"/>
  <c r="P130" i="398"/>
  <c r="Q74" i="399"/>
  <c r="P74" i="399"/>
  <c r="AE89" i="399"/>
  <c r="N89" i="399"/>
  <c r="AF89" i="399"/>
  <c r="AG73" i="399" s="1"/>
  <c r="Q151" i="398"/>
  <c r="P151" i="398"/>
  <c r="Q126" i="398"/>
  <c r="P126" i="398"/>
  <c r="Q55" i="399"/>
  <c r="R39" i="399" s="1"/>
  <c r="P55" i="399"/>
  <c r="P21" i="399"/>
  <c r="Q21" i="399"/>
  <c r="R5" i="399" s="1"/>
  <c r="AA106" i="398"/>
  <c r="N106" i="398"/>
  <c r="AB106" i="398"/>
  <c r="AC90" i="398" s="1"/>
  <c r="Q147" i="398"/>
  <c r="P147" i="398"/>
  <c r="Q108" i="398"/>
  <c r="P108" i="398"/>
  <c r="Q5" i="399"/>
  <c r="P5" i="399"/>
  <c r="N123" i="398"/>
  <c r="AB123" i="398"/>
  <c r="AC107" i="398" s="1"/>
  <c r="AA123" i="398"/>
  <c r="Q143" i="398"/>
  <c r="P143" i="398"/>
  <c r="Q41" i="399"/>
  <c r="P41" i="399"/>
  <c r="Q129" i="398"/>
  <c r="P129" i="398"/>
  <c r="N38" i="399"/>
  <c r="AF38" i="399"/>
  <c r="AG22" i="399" s="1"/>
  <c r="AE38" i="399"/>
  <c r="Q77" i="398"/>
  <c r="P77" i="398"/>
  <c r="Q72" i="398"/>
  <c r="R56" i="398" s="1"/>
  <c r="P21" i="398"/>
  <c r="Q125" i="398"/>
  <c r="P125" i="398"/>
  <c r="P55" i="398"/>
  <c r="Q157" i="398"/>
  <c r="R141" i="398" s="1"/>
  <c r="P157" i="398"/>
  <c r="Q60" i="399"/>
  <c r="P60" i="399"/>
  <c r="Q108" i="399"/>
  <c r="P108" i="399"/>
  <c r="Q60" i="398"/>
  <c r="P60" i="398"/>
  <c r="Q38" i="398"/>
  <c r="R22" i="398" s="1"/>
  <c r="P38" i="398"/>
  <c r="P140" i="398"/>
  <c r="Q140" i="398"/>
  <c r="R124" i="398" s="1"/>
  <c r="Q147" i="395"/>
  <c r="P147" i="395"/>
  <c r="Q41" i="396"/>
  <c r="P41" i="396"/>
  <c r="Q91" i="395"/>
  <c r="P91" i="395"/>
  <c r="Q107" i="395"/>
  <c r="P107" i="395"/>
  <c r="Q143" i="395"/>
  <c r="P143" i="395"/>
  <c r="N38" i="396"/>
  <c r="AF38" i="396"/>
  <c r="AG22" i="396" s="1"/>
  <c r="AE38" i="396"/>
  <c r="Q74" i="395"/>
  <c r="P74" i="395"/>
  <c r="N106" i="395"/>
  <c r="AB106" i="395"/>
  <c r="AC90" i="395" s="1"/>
  <c r="AA106" i="395"/>
  <c r="Q130" i="395"/>
  <c r="P130" i="395"/>
  <c r="Q57" i="395"/>
  <c r="P57" i="395"/>
  <c r="Q109" i="396"/>
  <c r="P109" i="396"/>
  <c r="Q21" i="395"/>
  <c r="R5" i="395" s="1"/>
  <c r="P21" i="395"/>
  <c r="Q126" i="395"/>
  <c r="P126" i="395"/>
  <c r="Q55" i="395"/>
  <c r="R39" i="395" s="1"/>
  <c r="P55" i="395"/>
  <c r="Q8" i="395"/>
  <c r="P8" i="395"/>
  <c r="AE106" i="396"/>
  <c r="N106" i="396"/>
  <c r="AF106" i="396"/>
  <c r="AG90" i="396" s="1"/>
  <c r="Q151" i="395"/>
  <c r="P151" i="395"/>
  <c r="Q38" i="395"/>
  <c r="R22" i="395" s="1"/>
  <c r="P38" i="395"/>
  <c r="Q89" i="396"/>
  <c r="R73" i="396" s="1"/>
  <c r="P89" i="396"/>
  <c r="Q148" i="395"/>
  <c r="P148" i="395"/>
  <c r="Q62" i="396"/>
  <c r="P62" i="396"/>
  <c r="Q60" i="395"/>
  <c r="P60" i="395"/>
  <c r="Q144" i="395"/>
  <c r="P144" i="395"/>
  <c r="Q58" i="396"/>
  <c r="P58" i="396"/>
  <c r="Q55" i="396"/>
  <c r="R39" i="396" s="1"/>
  <c r="P55" i="396"/>
  <c r="Q6" i="396"/>
  <c r="P6" i="396"/>
  <c r="Q140" i="395"/>
  <c r="R124" i="395" s="1"/>
  <c r="P140" i="395"/>
  <c r="AA89" i="395"/>
  <c r="AB89" i="395"/>
  <c r="AC73" i="395" s="1"/>
  <c r="N89" i="395"/>
  <c r="Q131" i="395"/>
  <c r="P131" i="395"/>
  <c r="P72" i="396"/>
  <c r="Q73" i="396"/>
  <c r="P73" i="396"/>
  <c r="Q40" i="396"/>
  <c r="P40" i="396"/>
  <c r="Q23" i="395"/>
  <c r="P23" i="395"/>
  <c r="AA72" i="395"/>
  <c r="N72" i="395"/>
  <c r="AB72" i="395"/>
  <c r="AC56" i="395" s="1"/>
  <c r="Q127" i="395"/>
  <c r="P127" i="395"/>
  <c r="P21" i="396"/>
  <c r="Q21" i="396"/>
  <c r="R5" i="396" s="1"/>
  <c r="Q109" i="395"/>
  <c r="P109" i="395"/>
  <c r="Q91" i="396"/>
  <c r="P91" i="396"/>
  <c r="N38" i="393"/>
  <c r="AF38" i="393"/>
  <c r="AG22" i="393" s="1"/>
  <c r="AE38" i="393"/>
  <c r="Q6" i="393"/>
  <c r="P6" i="393"/>
  <c r="Q55" i="393"/>
  <c r="R39" i="393" s="1"/>
  <c r="P55" i="393"/>
  <c r="AA157" i="392"/>
  <c r="N157" i="392"/>
  <c r="AB157" i="392"/>
  <c r="AC141" i="392" s="1"/>
  <c r="Q23" i="392"/>
  <c r="P23" i="392"/>
  <c r="Q148" i="392"/>
  <c r="P148" i="392"/>
  <c r="AE89" i="393"/>
  <c r="N89" i="393"/>
  <c r="AF89" i="393"/>
  <c r="AG73" i="393" s="1"/>
  <c r="Q21" i="392"/>
  <c r="R5" i="392" s="1"/>
  <c r="P21" i="392"/>
  <c r="AA89" i="392"/>
  <c r="N89" i="392"/>
  <c r="AB89" i="392"/>
  <c r="AC73" i="392" s="1"/>
  <c r="Q144" i="392"/>
  <c r="P144" i="392"/>
  <c r="Q123" i="392"/>
  <c r="R107" i="392" s="1"/>
  <c r="P123" i="392"/>
  <c r="Q123" i="393"/>
  <c r="R107" i="393" s="1"/>
  <c r="P123" i="393"/>
  <c r="AA72" i="392"/>
  <c r="N72" i="392"/>
  <c r="AB72" i="392"/>
  <c r="AC56" i="392" s="1"/>
  <c r="Q109" i="393"/>
  <c r="P109" i="393"/>
  <c r="Q56" i="392"/>
  <c r="P56" i="392"/>
  <c r="Q131" i="392"/>
  <c r="P131" i="392"/>
  <c r="P21" i="393"/>
  <c r="Q21" i="393"/>
  <c r="R5" i="393" s="1"/>
  <c r="AA55" i="392"/>
  <c r="N55" i="392"/>
  <c r="AB55" i="392"/>
  <c r="AC39" i="392" s="1"/>
  <c r="Q127" i="392"/>
  <c r="P127" i="392"/>
  <c r="Q62" i="393"/>
  <c r="P62" i="393"/>
  <c r="Q124" i="392"/>
  <c r="P124" i="392"/>
  <c r="Q39" i="392"/>
  <c r="P39" i="392"/>
  <c r="Q58" i="393"/>
  <c r="P58" i="393"/>
  <c r="Q107" i="392"/>
  <c r="P107" i="392"/>
  <c r="Q38" i="392"/>
  <c r="R22" i="392" s="1"/>
  <c r="P38" i="392"/>
  <c r="Q91" i="393"/>
  <c r="P91" i="393"/>
  <c r="Q109" i="392"/>
  <c r="P109" i="392"/>
  <c r="Q106" i="392"/>
  <c r="R90" i="392" s="1"/>
  <c r="P106" i="392"/>
  <c r="Q73" i="393"/>
  <c r="P73" i="393"/>
  <c r="Q74" i="393"/>
  <c r="P74" i="393"/>
  <c r="Q40" i="393"/>
  <c r="P40" i="393"/>
  <c r="Q108" i="393"/>
  <c r="P108" i="393"/>
  <c r="AA157" i="380"/>
  <c r="AF72" i="381"/>
  <c r="AG56" i="381" s="1"/>
  <c r="AF38" i="384"/>
  <c r="AG22" i="384" s="1"/>
  <c r="P40" i="390"/>
  <c r="AF72" i="390"/>
  <c r="AG56" i="390" s="1"/>
  <c r="I3" i="388"/>
  <c r="P92" i="377"/>
  <c r="Q92" i="377"/>
  <c r="P74" i="377"/>
  <c r="Q74" i="377"/>
  <c r="Q58" i="378"/>
  <c r="P58" i="378"/>
  <c r="P148" i="389"/>
  <c r="Q148" i="389"/>
  <c r="P60" i="377"/>
  <c r="P129" i="374"/>
  <c r="P145" i="380"/>
  <c r="P94" i="377"/>
  <c r="N21" i="386"/>
  <c r="Q21" i="386" s="1"/>
  <c r="R5" i="386" s="1"/>
  <c r="P143" i="377"/>
  <c r="Q143" i="377"/>
  <c r="P59" i="375"/>
  <c r="Q59" i="375"/>
  <c r="P107" i="390"/>
  <c r="P127" i="389"/>
  <c r="Q127" i="389"/>
  <c r="P148" i="374"/>
  <c r="Q148" i="374"/>
  <c r="P91" i="389"/>
  <c r="Q91" i="389"/>
  <c r="P8" i="389"/>
  <c r="Q8" i="389"/>
  <c r="P131" i="380"/>
  <c r="P107" i="384"/>
  <c r="AE72" i="384"/>
  <c r="P146" i="389"/>
  <c r="AA89" i="389"/>
  <c r="P6" i="387"/>
  <c r="Q6" i="387"/>
  <c r="P144" i="374"/>
  <c r="Q144" i="374"/>
  <c r="N106" i="381"/>
  <c r="AF106" i="381"/>
  <c r="AG90" i="381" s="1"/>
  <c r="AE106" i="381"/>
  <c r="P76" i="383"/>
  <c r="Q76" i="383"/>
  <c r="P41" i="390"/>
  <c r="Q41" i="390"/>
  <c r="N123" i="381"/>
  <c r="Q123" i="381" s="1"/>
  <c r="R107" i="381" s="1"/>
  <c r="P91" i="377"/>
  <c r="Q91" i="377"/>
  <c r="AB157" i="389"/>
  <c r="AC141" i="389" s="1"/>
  <c r="AB21" i="386"/>
  <c r="AC5" i="386" s="1"/>
  <c r="P95" i="380"/>
  <c r="Q95" i="380"/>
  <c r="AA157" i="374"/>
  <c r="N123" i="384"/>
  <c r="P123" i="384" s="1"/>
  <c r="AF123" i="381"/>
  <c r="AG107" i="381" s="1"/>
  <c r="AE123" i="384"/>
  <c r="P93" i="389"/>
  <c r="N157" i="389"/>
  <c r="Q157" i="389" s="1"/>
  <c r="R141" i="389" s="1"/>
  <c r="P147" i="377"/>
  <c r="Q147" i="377"/>
  <c r="P22" i="383"/>
  <c r="Q22" i="383"/>
  <c r="P8" i="380"/>
  <c r="Q8" i="380"/>
  <c r="P7" i="383"/>
  <c r="Q125" i="383"/>
  <c r="P5" i="386"/>
  <c r="Q5" i="386"/>
  <c r="P124" i="386"/>
  <c r="Q124" i="386"/>
  <c r="P23" i="378"/>
  <c r="P59" i="377"/>
  <c r="AA140" i="380"/>
  <c r="Q95" i="383"/>
  <c r="P151" i="386"/>
  <c r="P5" i="390"/>
  <c r="N123" i="390"/>
  <c r="Q123" i="390" s="1"/>
  <c r="R107" i="390" s="1"/>
  <c r="P9" i="374"/>
  <c r="Q9" i="374"/>
  <c r="P92" i="374"/>
  <c r="Q92" i="374"/>
  <c r="AE55" i="384"/>
  <c r="P40" i="387"/>
  <c r="N89" i="390"/>
  <c r="Q89" i="390" s="1"/>
  <c r="R73" i="390" s="1"/>
  <c r="AE123" i="390"/>
  <c r="P57" i="377"/>
  <c r="Q57" i="377"/>
  <c r="P125" i="377"/>
  <c r="Q125" i="377"/>
  <c r="Q74" i="383"/>
  <c r="AF55" i="384"/>
  <c r="AG39" i="384" s="1"/>
  <c r="P147" i="386"/>
  <c r="P58" i="389"/>
  <c r="Q58" i="389"/>
  <c r="P148" i="377"/>
  <c r="Q148" i="377"/>
  <c r="P93" i="383"/>
  <c r="P107" i="375"/>
  <c r="N140" i="386"/>
  <c r="Q140" i="386" s="1"/>
  <c r="R124" i="386" s="1"/>
  <c r="F2" i="386"/>
  <c r="P6" i="389"/>
  <c r="P38" i="390"/>
  <c r="AA123" i="377"/>
  <c r="AA21" i="380"/>
  <c r="F2" i="380"/>
  <c r="P128" i="386"/>
  <c r="P143" i="386"/>
  <c r="AF89" i="390"/>
  <c r="AG73" i="390" s="1"/>
  <c r="P108" i="374"/>
  <c r="Q108" i="374"/>
  <c r="P150" i="389"/>
  <c r="P91" i="374"/>
  <c r="P128" i="374"/>
  <c r="P142" i="377"/>
  <c r="AB123" i="377"/>
  <c r="AC107" i="377" s="1"/>
  <c r="P5" i="381"/>
  <c r="P40" i="381"/>
  <c r="N72" i="381"/>
  <c r="Q72" i="381" s="1"/>
  <c r="R56" i="381" s="1"/>
  <c r="AE21" i="387"/>
  <c r="AF38" i="390"/>
  <c r="AG22" i="390" s="1"/>
  <c r="N72" i="390"/>
  <c r="P72" i="390" s="1"/>
  <c r="P58" i="374"/>
  <c r="Q58" i="374"/>
  <c r="N38" i="383"/>
  <c r="AB38" i="383"/>
  <c r="AC22" i="383" s="1"/>
  <c r="P145" i="389"/>
  <c r="Q145" i="389"/>
  <c r="P93" i="380"/>
  <c r="N21" i="380"/>
  <c r="P21" i="380" s="1"/>
  <c r="P23" i="384"/>
  <c r="P76" i="374"/>
  <c r="P58" i="380"/>
  <c r="P149" i="383"/>
  <c r="Q149" i="383"/>
  <c r="P110" i="374"/>
  <c r="Q8" i="383"/>
  <c r="AB106" i="386"/>
  <c r="AC90" i="386" s="1"/>
  <c r="AA106" i="386"/>
  <c r="Q108" i="380"/>
  <c r="Q93" i="386"/>
  <c r="Q58" i="390"/>
  <c r="P58" i="390"/>
  <c r="Q22" i="390"/>
  <c r="P22" i="390"/>
  <c r="Q90" i="390"/>
  <c r="P90" i="390"/>
  <c r="Q5" i="389"/>
  <c r="P5" i="389"/>
  <c r="Q60" i="390"/>
  <c r="P60" i="390"/>
  <c r="Q55" i="389"/>
  <c r="R39" i="389" s="1"/>
  <c r="P55" i="389"/>
  <c r="Q128" i="389"/>
  <c r="P128" i="389"/>
  <c r="Q59" i="390"/>
  <c r="P59" i="390"/>
  <c r="Q110" i="389"/>
  <c r="P110" i="389"/>
  <c r="Q7" i="390"/>
  <c r="P7" i="390"/>
  <c r="Q39" i="390"/>
  <c r="P39" i="390"/>
  <c r="Q89" i="389"/>
  <c r="R73" i="389" s="1"/>
  <c r="P89" i="389"/>
  <c r="P73" i="389"/>
  <c r="Q73" i="389"/>
  <c r="Q92" i="389"/>
  <c r="P92" i="389"/>
  <c r="Q141" i="389"/>
  <c r="P141" i="389"/>
  <c r="Q21" i="390"/>
  <c r="R5" i="390" s="1"/>
  <c r="P21" i="390"/>
  <c r="P56" i="389"/>
  <c r="Q56" i="389"/>
  <c r="Q75" i="389"/>
  <c r="P75" i="389"/>
  <c r="AA140" i="389"/>
  <c r="N140" i="389"/>
  <c r="AB140" i="389"/>
  <c r="AC124" i="389" s="1"/>
  <c r="P39" i="389"/>
  <c r="Q39" i="389"/>
  <c r="Q124" i="389"/>
  <c r="P124" i="389"/>
  <c r="Q107" i="389"/>
  <c r="P107" i="389"/>
  <c r="Q108" i="390"/>
  <c r="P108" i="390"/>
  <c r="Q9" i="389"/>
  <c r="P9" i="389"/>
  <c r="AA123" i="389"/>
  <c r="AB123" i="389"/>
  <c r="AC107" i="389" s="1"/>
  <c r="N123" i="389"/>
  <c r="Q74" i="390"/>
  <c r="P74" i="390"/>
  <c r="AB106" i="389"/>
  <c r="AC90" i="389" s="1"/>
  <c r="AA106" i="389"/>
  <c r="N106" i="389"/>
  <c r="Q38" i="389"/>
  <c r="R22" i="389" s="1"/>
  <c r="P38" i="389"/>
  <c r="Q22" i="389"/>
  <c r="P22" i="389"/>
  <c r="Q72" i="389"/>
  <c r="R56" i="389" s="1"/>
  <c r="P72" i="389"/>
  <c r="Q109" i="390"/>
  <c r="P109" i="390"/>
  <c r="AB21" i="389"/>
  <c r="AC5" i="389" s="1"/>
  <c r="AA21" i="389"/>
  <c r="N21" i="389"/>
  <c r="Q24" i="390"/>
  <c r="P24" i="390"/>
  <c r="AE106" i="390"/>
  <c r="N106" i="390"/>
  <c r="AF106" i="390"/>
  <c r="AG90" i="390" s="1"/>
  <c r="Q55" i="390"/>
  <c r="R39" i="390" s="1"/>
  <c r="P55" i="390"/>
  <c r="Q145" i="386"/>
  <c r="P145" i="386"/>
  <c r="Q10" i="386"/>
  <c r="P10" i="386"/>
  <c r="AB72" i="386"/>
  <c r="AC56" i="386" s="1"/>
  <c r="AA72" i="386"/>
  <c r="N72" i="386"/>
  <c r="Q6" i="386"/>
  <c r="P6" i="386"/>
  <c r="Q56" i="386"/>
  <c r="P56" i="386"/>
  <c r="Q131" i="386"/>
  <c r="P131" i="386"/>
  <c r="Q24" i="387"/>
  <c r="P24" i="387"/>
  <c r="AB55" i="386"/>
  <c r="AC39" i="386" s="1"/>
  <c r="AA55" i="386"/>
  <c r="N55" i="386"/>
  <c r="Q127" i="386"/>
  <c r="P127" i="386"/>
  <c r="Q107" i="387"/>
  <c r="P107" i="387"/>
  <c r="Q39" i="386"/>
  <c r="P39" i="386"/>
  <c r="Q21" i="387"/>
  <c r="R5" i="387" s="1"/>
  <c r="P21" i="387"/>
  <c r="P21" i="386"/>
  <c r="Q109" i="386"/>
  <c r="P109" i="386"/>
  <c r="AE89" i="387"/>
  <c r="N89" i="387"/>
  <c r="AF89" i="387"/>
  <c r="AG73" i="387" s="1"/>
  <c r="Q123" i="387"/>
  <c r="R107" i="387" s="1"/>
  <c r="P123" i="387"/>
  <c r="Q23" i="387"/>
  <c r="P23" i="387"/>
  <c r="Q22" i="387"/>
  <c r="P22" i="387"/>
  <c r="Q76" i="386"/>
  <c r="P76" i="386"/>
  <c r="Q77" i="386"/>
  <c r="P77" i="386"/>
  <c r="Q109" i="387"/>
  <c r="P109" i="387"/>
  <c r="Q72" i="387"/>
  <c r="R56" i="387" s="1"/>
  <c r="P72" i="387"/>
  <c r="Q55" i="387"/>
  <c r="R39" i="387" s="1"/>
  <c r="P55" i="387"/>
  <c r="Q56" i="387"/>
  <c r="P56" i="387"/>
  <c r="Q59" i="386"/>
  <c r="P59" i="386"/>
  <c r="Q60" i="386"/>
  <c r="P60" i="386"/>
  <c r="AF38" i="387"/>
  <c r="AG22" i="387" s="1"/>
  <c r="AE38" i="387"/>
  <c r="N38" i="387"/>
  <c r="Q23" i="386"/>
  <c r="P23" i="386"/>
  <c r="Q60" i="387"/>
  <c r="P60" i="387"/>
  <c r="Q149" i="386"/>
  <c r="P149" i="386"/>
  <c r="Q74" i="387"/>
  <c r="P74" i="387"/>
  <c r="AB89" i="386"/>
  <c r="AC73" i="386" s="1"/>
  <c r="AA89" i="386"/>
  <c r="N89" i="386"/>
  <c r="P38" i="386"/>
  <c r="Q38" i="386"/>
  <c r="R22" i="386" s="1"/>
  <c r="Q127" i="383"/>
  <c r="P127" i="383"/>
  <c r="Q89" i="384"/>
  <c r="R73" i="384" s="1"/>
  <c r="P89" i="384"/>
  <c r="Q123" i="383"/>
  <c r="R107" i="383" s="1"/>
  <c r="P123" i="383"/>
  <c r="Q60" i="384"/>
  <c r="P60" i="384"/>
  <c r="Q23" i="383"/>
  <c r="P23" i="383"/>
  <c r="Q7" i="384"/>
  <c r="P7" i="384"/>
  <c r="Q109" i="383"/>
  <c r="P109" i="383"/>
  <c r="Q39" i="384"/>
  <c r="P39" i="384"/>
  <c r="Q72" i="384"/>
  <c r="R56" i="384" s="1"/>
  <c r="P72" i="384"/>
  <c r="Q157" i="383"/>
  <c r="R141" i="383" s="1"/>
  <c r="P157" i="383"/>
  <c r="Q73" i="383"/>
  <c r="P73" i="383"/>
  <c r="Q58" i="384"/>
  <c r="P58" i="384"/>
  <c r="Q56" i="383"/>
  <c r="P56" i="383"/>
  <c r="Q59" i="383"/>
  <c r="P59" i="383"/>
  <c r="Q39" i="383"/>
  <c r="P39" i="383"/>
  <c r="Q141" i="383"/>
  <c r="P141" i="383"/>
  <c r="Q6" i="384"/>
  <c r="P6" i="384"/>
  <c r="AA140" i="383"/>
  <c r="AB140" i="383"/>
  <c r="AC124" i="383" s="1"/>
  <c r="N140" i="383"/>
  <c r="Q55" i="384"/>
  <c r="R39" i="384" s="1"/>
  <c r="P55" i="384"/>
  <c r="Q10" i="383"/>
  <c r="P10" i="383"/>
  <c r="Q55" i="383"/>
  <c r="R39" i="383" s="1"/>
  <c r="P55" i="383"/>
  <c r="Q107" i="383"/>
  <c r="P107" i="383"/>
  <c r="Q6" i="383"/>
  <c r="P6" i="383"/>
  <c r="Q89" i="383"/>
  <c r="R73" i="383" s="1"/>
  <c r="P89" i="383"/>
  <c r="N106" i="383"/>
  <c r="AB106" i="383"/>
  <c r="AC90" i="383" s="1"/>
  <c r="AA106" i="383"/>
  <c r="Q145" i="383"/>
  <c r="P145" i="383"/>
  <c r="Q74" i="384"/>
  <c r="P74" i="384"/>
  <c r="Q109" i="384"/>
  <c r="P109" i="384"/>
  <c r="Q72" i="383"/>
  <c r="R56" i="383" s="1"/>
  <c r="P72" i="383"/>
  <c r="Q56" i="384"/>
  <c r="P56" i="384"/>
  <c r="Q131" i="383"/>
  <c r="P131" i="383"/>
  <c r="Q60" i="383"/>
  <c r="P60" i="383"/>
  <c r="Q21" i="384"/>
  <c r="R5" i="384" s="1"/>
  <c r="P21" i="384"/>
  <c r="Q6" i="380"/>
  <c r="P6" i="380"/>
  <c r="Q140" i="380"/>
  <c r="R124" i="380" s="1"/>
  <c r="P140" i="380"/>
  <c r="P73" i="380"/>
  <c r="Q73" i="380"/>
  <c r="Q126" i="380"/>
  <c r="P126" i="380"/>
  <c r="Q109" i="381"/>
  <c r="P109" i="381"/>
  <c r="P38" i="380"/>
  <c r="Q38" i="380"/>
  <c r="R22" i="380" s="1"/>
  <c r="Q56" i="380"/>
  <c r="P56" i="380"/>
  <c r="N106" i="380"/>
  <c r="AB106" i="380"/>
  <c r="AC90" i="380" s="1"/>
  <c r="AA106" i="380"/>
  <c r="Q22" i="380"/>
  <c r="P22" i="380"/>
  <c r="P72" i="380"/>
  <c r="Q72" i="380"/>
  <c r="R56" i="380" s="1"/>
  <c r="Q39" i="381"/>
  <c r="P39" i="381"/>
  <c r="Q60" i="381"/>
  <c r="P60" i="381"/>
  <c r="Q39" i="380"/>
  <c r="P39" i="380"/>
  <c r="Q107" i="381"/>
  <c r="P107" i="381"/>
  <c r="Q108" i="381"/>
  <c r="P108" i="381"/>
  <c r="Q76" i="380"/>
  <c r="P76" i="380"/>
  <c r="Q74" i="381"/>
  <c r="P74" i="381"/>
  <c r="N38" i="381"/>
  <c r="AF38" i="381"/>
  <c r="AG22" i="381" s="1"/>
  <c r="AE38" i="381"/>
  <c r="Q90" i="381"/>
  <c r="P90" i="381"/>
  <c r="P89" i="380"/>
  <c r="Q89" i="380"/>
  <c r="R73" i="380" s="1"/>
  <c r="Q130" i="380"/>
  <c r="P130" i="380"/>
  <c r="P56" i="381"/>
  <c r="Q56" i="381"/>
  <c r="Q59" i="381"/>
  <c r="P59" i="381"/>
  <c r="Q59" i="380"/>
  <c r="P59" i="380"/>
  <c r="Q24" i="381"/>
  <c r="P24" i="381"/>
  <c r="D2" i="380"/>
  <c r="Q21" i="380"/>
  <c r="R5" i="380" s="1"/>
  <c r="P55" i="380"/>
  <c r="Q55" i="380"/>
  <c r="R39" i="380" s="1"/>
  <c r="Q22" i="381"/>
  <c r="P22" i="381"/>
  <c r="N21" i="381"/>
  <c r="AE21" i="381"/>
  <c r="AF21" i="381"/>
  <c r="AG5" i="381" s="1"/>
  <c r="Q58" i="381"/>
  <c r="P58" i="381"/>
  <c r="Q148" i="380"/>
  <c r="P148" i="380"/>
  <c r="Q123" i="380"/>
  <c r="R107" i="380" s="1"/>
  <c r="P123" i="380"/>
  <c r="Q55" i="381"/>
  <c r="R39" i="381" s="1"/>
  <c r="P55" i="381"/>
  <c r="Q144" i="380"/>
  <c r="P144" i="380"/>
  <c r="Q7" i="381"/>
  <c r="P7" i="381"/>
  <c r="Q141" i="380"/>
  <c r="P141" i="380"/>
  <c r="Q6" i="381"/>
  <c r="P6" i="381"/>
  <c r="Q10" i="380"/>
  <c r="P10" i="380"/>
  <c r="Q55" i="377"/>
  <c r="R39" i="377" s="1"/>
  <c r="P55" i="377"/>
  <c r="Q7" i="378"/>
  <c r="P7" i="378"/>
  <c r="N106" i="378"/>
  <c r="AE106" i="378"/>
  <c r="AF106" i="378"/>
  <c r="AG90" i="378" s="1"/>
  <c r="Q89" i="378"/>
  <c r="R73" i="378" s="1"/>
  <c r="P89" i="378"/>
  <c r="Q38" i="378"/>
  <c r="R22" i="378" s="1"/>
  <c r="P38" i="378"/>
  <c r="Q60" i="378"/>
  <c r="P60" i="378"/>
  <c r="Q72" i="378"/>
  <c r="R56" i="378" s="1"/>
  <c r="P72" i="378"/>
  <c r="Q157" i="377"/>
  <c r="R141" i="377" s="1"/>
  <c r="P157" i="377"/>
  <c r="Q123" i="377"/>
  <c r="R107" i="377" s="1"/>
  <c r="P123" i="377"/>
  <c r="P39" i="378"/>
  <c r="Q39" i="378"/>
  <c r="Q72" i="377"/>
  <c r="R56" i="377" s="1"/>
  <c r="P72" i="377"/>
  <c r="Q107" i="377"/>
  <c r="P107" i="377"/>
  <c r="Q22" i="378"/>
  <c r="P22" i="378"/>
  <c r="Q108" i="378"/>
  <c r="P108" i="378"/>
  <c r="Q141" i="377"/>
  <c r="P141" i="377"/>
  <c r="Q109" i="378"/>
  <c r="P109" i="378"/>
  <c r="Q56" i="378"/>
  <c r="P56" i="378"/>
  <c r="N106" i="377"/>
  <c r="AB106" i="377"/>
  <c r="AC90" i="377" s="1"/>
  <c r="AA106" i="377"/>
  <c r="Q90" i="378"/>
  <c r="P90" i="378"/>
  <c r="AB140" i="377"/>
  <c r="AC124" i="377" s="1"/>
  <c r="AA140" i="377"/>
  <c r="N140" i="377"/>
  <c r="P73" i="377"/>
  <c r="Q73" i="377"/>
  <c r="Q130" i="377"/>
  <c r="P130" i="377"/>
  <c r="Q5" i="377"/>
  <c r="P5" i="377"/>
  <c r="Q38" i="377"/>
  <c r="R22" i="377" s="1"/>
  <c r="P38" i="377"/>
  <c r="Q126" i="377"/>
  <c r="P126" i="377"/>
  <c r="Q59" i="378"/>
  <c r="P59" i="378"/>
  <c r="P22" i="377"/>
  <c r="Q22" i="377"/>
  <c r="Q55" i="378"/>
  <c r="R39" i="378" s="1"/>
  <c r="P55" i="378"/>
  <c r="Q89" i="377"/>
  <c r="R73" i="377" s="1"/>
  <c r="P89" i="377"/>
  <c r="N21" i="378"/>
  <c r="AF21" i="378"/>
  <c r="AG5" i="378" s="1"/>
  <c r="AE21" i="378"/>
  <c r="P56" i="377"/>
  <c r="Q56" i="377"/>
  <c r="Q108" i="377"/>
  <c r="P108" i="377"/>
  <c r="AB21" i="377"/>
  <c r="AC5" i="377" s="1"/>
  <c r="AA21" i="377"/>
  <c r="N21" i="377"/>
  <c r="P39" i="377"/>
  <c r="Q39" i="377"/>
  <c r="P6" i="378"/>
  <c r="Q6" i="378"/>
  <c r="Q58" i="377"/>
  <c r="P58" i="377"/>
  <c r="Q145" i="374"/>
  <c r="P145" i="374"/>
  <c r="N21" i="375"/>
  <c r="AF21" i="375"/>
  <c r="AG5" i="375" s="1"/>
  <c r="AE21" i="375"/>
  <c r="Q109" i="375"/>
  <c r="P109" i="375"/>
  <c r="Q73" i="374"/>
  <c r="P73" i="374"/>
  <c r="Q123" i="375"/>
  <c r="R107" i="375" s="1"/>
  <c r="P123" i="375"/>
  <c r="Q127" i="374"/>
  <c r="P127" i="374"/>
  <c r="Q150" i="374"/>
  <c r="P150" i="374"/>
  <c r="Q89" i="375"/>
  <c r="R73" i="375" s="1"/>
  <c r="P89" i="375"/>
  <c r="Q157" i="374"/>
  <c r="R141" i="374" s="1"/>
  <c r="P157" i="374"/>
  <c r="Q131" i="374"/>
  <c r="P131" i="374"/>
  <c r="Q146" i="374"/>
  <c r="P146" i="374"/>
  <c r="Q60" i="375"/>
  <c r="P60" i="375"/>
  <c r="Q56" i="374"/>
  <c r="P56" i="374"/>
  <c r="Q6" i="374"/>
  <c r="P6" i="374"/>
  <c r="AE106" i="375"/>
  <c r="N106" i="375"/>
  <c r="AF106" i="375"/>
  <c r="AG90" i="375" s="1"/>
  <c r="Q109" i="374"/>
  <c r="P109" i="374"/>
  <c r="Q142" i="374"/>
  <c r="P142" i="374"/>
  <c r="AB55" i="374"/>
  <c r="AC39" i="374" s="1"/>
  <c r="AA55" i="374"/>
  <c r="N55" i="374"/>
  <c r="Q108" i="375"/>
  <c r="P108" i="375"/>
  <c r="Q39" i="374"/>
  <c r="P39" i="374"/>
  <c r="Q55" i="375"/>
  <c r="R39" i="375" s="1"/>
  <c r="P55" i="375"/>
  <c r="AB72" i="374"/>
  <c r="AC56" i="374" s="1"/>
  <c r="AA72" i="374"/>
  <c r="N72" i="374"/>
  <c r="Q77" i="374"/>
  <c r="P77" i="374"/>
  <c r="Q39" i="375"/>
  <c r="P39" i="375"/>
  <c r="AB38" i="374"/>
  <c r="AC22" i="374" s="1"/>
  <c r="AA38" i="374"/>
  <c r="N38" i="374"/>
  <c r="Q21" i="374"/>
  <c r="R5" i="374" s="1"/>
  <c r="P21" i="374"/>
  <c r="Q106" i="374"/>
  <c r="R90" i="374" s="1"/>
  <c r="P106" i="374"/>
  <c r="AB89" i="374"/>
  <c r="AC73" i="374" s="1"/>
  <c r="AA89" i="374"/>
  <c r="N89" i="374"/>
  <c r="Q59" i="374"/>
  <c r="P59" i="374"/>
  <c r="Q60" i="374"/>
  <c r="P60" i="374"/>
  <c r="N38" i="375"/>
  <c r="AF38" i="375"/>
  <c r="AG22" i="375" s="1"/>
  <c r="AE38" i="375"/>
  <c r="Q7" i="375"/>
  <c r="P7" i="375"/>
  <c r="Q23" i="374"/>
  <c r="P23" i="374"/>
  <c r="Q124" i="374"/>
  <c r="P124" i="374"/>
  <c r="AA140" i="374"/>
  <c r="N140" i="374"/>
  <c r="AB140" i="374"/>
  <c r="AC124" i="374" s="1"/>
  <c r="AB123" i="374"/>
  <c r="AC107" i="374" s="1"/>
  <c r="AA123" i="374"/>
  <c r="N123" i="374"/>
  <c r="Q72" i="375"/>
  <c r="R56" i="375" s="1"/>
  <c r="P72" i="375"/>
  <c r="Q149" i="374"/>
  <c r="P149" i="374"/>
  <c r="Q22" i="375"/>
  <c r="P22" i="375"/>
  <c r="Q10" i="374"/>
  <c r="P10" i="374"/>
  <c r="Q90" i="374"/>
  <c r="P90" i="374"/>
  <c r="P140" i="392" l="1"/>
  <c r="D2" i="393"/>
  <c r="P123" i="395"/>
  <c r="Q55" i="405"/>
  <c r="R39" i="405" s="1"/>
  <c r="P157" i="389"/>
  <c r="D2" i="396"/>
  <c r="P72" i="404"/>
  <c r="P157" i="395"/>
  <c r="P38" i="405"/>
  <c r="D2" i="386"/>
  <c r="P106" i="404"/>
  <c r="D2" i="390"/>
  <c r="D2" i="399"/>
  <c r="Q72" i="390"/>
  <c r="R56" i="390" s="1"/>
  <c r="P123" i="378"/>
  <c r="P140" i="386"/>
  <c r="P123" i="396"/>
  <c r="Q157" i="380"/>
  <c r="R141" i="380" s="1"/>
  <c r="P89" i="390"/>
  <c r="Q72" i="393"/>
  <c r="R56" i="393" s="1"/>
  <c r="P89" i="381"/>
  <c r="D2" i="374"/>
  <c r="P72" i="381"/>
  <c r="D2" i="383"/>
  <c r="P123" i="386"/>
  <c r="P89" i="398"/>
  <c r="P106" i="399"/>
  <c r="P21" i="383"/>
  <c r="Q123" i="405"/>
  <c r="R107" i="405" s="1"/>
  <c r="P123" i="405"/>
  <c r="Q89" i="405"/>
  <c r="R73" i="405" s="1"/>
  <c r="P89" i="405"/>
  <c r="D2" i="405"/>
  <c r="Q72" i="405"/>
  <c r="R56" i="405" s="1"/>
  <c r="P72" i="405"/>
  <c r="Q38" i="404"/>
  <c r="R22" i="404" s="1"/>
  <c r="P38" i="404"/>
  <c r="D2" i="404"/>
  <c r="Q157" i="404"/>
  <c r="R141" i="404" s="1"/>
  <c r="P157" i="404"/>
  <c r="Q140" i="404"/>
  <c r="R124" i="404" s="1"/>
  <c r="P140" i="404"/>
  <c r="Q106" i="398"/>
  <c r="R90" i="398" s="1"/>
  <c r="P106" i="398"/>
  <c r="Q89" i="399"/>
  <c r="R73" i="399" s="1"/>
  <c r="P89" i="399"/>
  <c r="Q123" i="398"/>
  <c r="R107" i="398" s="1"/>
  <c r="P123" i="398"/>
  <c r="Q38" i="399"/>
  <c r="R22" i="399" s="1"/>
  <c r="P38" i="399"/>
  <c r="D2" i="398"/>
  <c r="Q38" i="396"/>
  <c r="R22" i="396" s="1"/>
  <c r="P38" i="396"/>
  <c r="Q72" i="395"/>
  <c r="R56" i="395" s="1"/>
  <c r="P72" i="395"/>
  <c r="Q89" i="395"/>
  <c r="R73" i="395" s="1"/>
  <c r="P89" i="395"/>
  <c r="Q106" i="395"/>
  <c r="R90" i="395" s="1"/>
  <c r="P106" i="395"/>
  <c r="D2" i="395"/>
  <c r="Q106" i="396"/>
  <c r="R90" i="396" s="1"/>
  <c r="P106" i="396"/>
  <c r="Q89" i="392"/>
  <c r="R73" i="392" s="1"/>
  <c r="P89" i="392"/>
  <c r="Q157" i="392"/>
  <c r="R141" i="392" s="1"/>
  <c r="P157" i="392"/>
  <c r="D2" i="392"/>
  <c r="Q55" i="392"/>
  <c r="R39" i="392" s="1"/>
  <c r="P55" i="392"/>
  <c r="Q72" i="392"/>
  <c r="R56" i="392" s="1"/>
  <c r="P72" i="392"/>
  <c r="Q89" i="393"/>
  <c r="R73" i="393" s="1"/>
  <c r="P89" i="393"/>
  <c r="Q38" i="393"/>
  <c r="R22" i="393" s="1"/>
  <c r="P38" i="393"/>
  <c r="Q123" i="384"/>
  <c r="R107" i="384" s="1"/>
  <c r="P123" i="390"/>
  <c r="Q38" i="383"/>
  <c r="R22" i="383" s="1"/>
  <c r="P38" i="383"/>
  <c r="P123" i="381"/>
  <c r="D2" i="384"/>
  <c r="Q106" i="381"/>
  <c r="R90" i="381" s="1"/>
  <c r="P106" i="381"/>
  <c r="Q123" i="389"/>
  <c r="R107" i="389" s="1"/>
  <c r="P123" i="389"/>
  <c r="Q106" i="390"/>
  <c r="R90" i="390" s="1"/>
  <c r="P106" i="390"/>
  <c r="Q140" i="389"/>
  <c r="R124" i="389" s="1"/>
  <c r="P140" i="389"/>
  <c r="D2" i="389"/>
  <c r="Q21" i="389"/>
  <c r="R5" i="389" s="1"/>
  <c r="P21" i="389"/>
  <c r="Q106" i="389"/>
  <c r="R90" i="389" s="1"/>
  <c r="P106" i="389"/>
  <c r="Q89" i="387"/>
  <c r="R73" i="387" s="1"/>
  <c r="P89" i="387"/>
  <c r="Q72" i="386"/>
  <c r="R56" i="386" s="1"/>
  <c r="P72" i="386"/>
  <c r="Q55" i="386"/>
  <c r="R39" i="386" s="1"/>
  <c r="P55" i="386"/>
  <c r="D2" i="387"/>
  <c r="Q89" i="386"/>
  <c r="R73" i="386" s="1"/>
  <c r="P89" i="386"/>
  <c r="Q38" i="387"/>
  <c r="R22" i="387" s="1"/>
  <c r="P38" i="387"/>
  <c r="Q106" i="383"/>
  <c r="R90" i="383" s="1"/>
  <c r="P106" i="383"/>
  <c r="Q140" i="383"/>
  <c r="R124" i="383" s="1"/>
  <c r="P140" i="383"/>
  <c r="P38" i="381"/>
  <c r="Q38" i="381"/>
  <c r="R22" i="381" s="1"/>
  <c r="D2" i="381"/>
  <c r="Q21" i="381"/>
  <c r="R5" i="381" s="1"/>
  <c r="P21" i="381"/>
  <c r="Q106" i="380"/>
  <c r="R90" i="380" s="1"/>
  <c r="P106" i="380"/>
  <c r="D2" i="377"/>
  <c r="Q21" i="377"/>
  <c r="R5" i="377" s="1"/>
  <c r="P21" i="377"/>
  <c r="Q106" i="377"/>
  <c r="R90" i="377" s="1"/>
  <c r="P106" i="377"/>
  <c r="Q140" i="377"/>
  <c r="R124" i="377" s="1"/>
  <c r="P140" i="377"/>
  <c r="Q106" i="378"/>
  <c r="R90" i="378" s="1"/>
  <c r="P106" i="378"/>
  <c r="D2" i="378"/>
  <c r="Q21" i="378"/>
  <c r="R5" i="378" s="1"/>
  <c r="P21" i="378"/>
  <c r="Q72" i="374"/>
  <c r="R56" i="374" s="1"/>
  <c r="P72" i="374"/>
  <c r="P38" i="375"/>
  <c r="Q38" i="375"/>
  <c r="R22" i="375" s="1"/>
  <c r="Q38" i="374"/>
  <c r="R22" i="374" s="1"/>
  <c r="P38" i="374"/>
  <c r="Q106" i="375"/>
  <c r="R90" i="375" s="1"/>
  <c r="P106" i="375"/>
  <c r="Q140" i="374"/>
  <c r="R124" i="374" s="1"/>
  <c r="P140" i="374"/>
  <c r="Q123" i="374"/>
  <c r="R107" i="374" s="1"/>
  <c r="P123" i="374"/>
  <c r="Q89" i="374"/>
  <c r="R73" i="374" s="1"/>
  <c r="P89" i="374"/>
  <c r="Q55" i="374"/>
  <c r="R39" i="374" s="1"/>
  <c r="P55" i="374"/>
  <c r="D2" i="375"/>
  <c r="Q21" i="375"/>
  <c r="R5" i="375" s="1"/>
  <c r="P21" i="375"/>
</calcChain>
</file>

<file path=xl/sharedStrings.xml><?xml version="1.0" encoding="utf-8"?>
<sst xmlns="http://schemas.openxmlformats.org/spreadsheetml/2006/main" count="16198" uniqueCount="268">
  <si>
    <r>
      <t xml:space="preserve">屏榮 </t>
    </r>
    <r>
      <rPr>
        <b/>
        <sz val="26"/>
        <color rgb="FFFF0000"/>
        <rFont val="微軟正黑體"/>
        <family val="2"/>
        <charset val="136"/>
      </rPr>
      <t>大溪廠</t>
    </r>
    <r>
      <rPr>
        <b/>
        <sz val="26"/>
        <color theme="1"/>
        <rFont val="微軟正黑體"/>
        <family val="2"/>
        <charset val="136"/>
      </rPr>
      <t>組合室生產人時性分析</t>
    </r>
    <phoneticPr fontId="6" type="noConversion"/>
  </si>
  <si>
    <t>日期</t>
    <phoneticPr fontId="6" type="noConversion"/>
  </si>
  <si>
    <t>訂單量</t>
    <phoneticPr fontId="6" type="noConversion"/>
  </si>
  <si>
    <t>營業額</t>
    <phoneticPr fontId="6" type="noConversion"/>
  </si>
  <si>
    <t>人時性</t>
    <phoneticPr fontId="6" type="noConversion"/>
  </si>
  <si>
    <t>項目</t>
    <phoneticPr fontId="9" type="noConversion"/>
  </si>
  <si>
    <t>➀</t>
    <phoneticPr fontId="9" type="noConversion"/>
  </si>
  <si>
    <t>➁</t>
    <phoneticPr fontId="9" type="noConversion"/>
  </si>
  <si>
    <t>➂</t>
    <phoneticPr fontId="9" type="noConversion"/>
  </si>
  <si>
    <t>④</t>
    <phoneticPr fontId="5" type="noConversion"/>
  </si>
  <si>
    <t>⑤</t>
    <phoneticPr fontId="5" type="noConversion"/>
  </si>
  <si>
    <t>異常停線</t>
    <phoneticPr fontId="9" type="noConversion"/>
  </si>
  <si>
    <t>短暫停線</t>
    <phoneticPr fontId="9" type="noConversion"/>
  </si>
  <si>
    <t>組合室</t>
    <phoneticPr fontId="6" type="noConversion"/>
  </si>
  <si>
    <t>全溫層</t>
    <phoneticPr fontId="6" type="noConversion"/>
  </si>
  <si>
    <t>4度C-各編組展開(一配)</t>
    <phoneticPr fontId="6" type="noConversion"/>
  </si>
  <si>
    <t>4度C-各編組展開(二配)</t>
    <phoneticPr fontId="5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</si>
  <si>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</t>
    </r>
    <r>
      <rPr>
        <sz val="12"/>
        <color theme="1"/>
        <rFont val="Microsoft JhengHei"/>
        <family val="2"/>
        <charset val="136"/>
      </rPr>
      <t>一配</t>
    </r>
    <r>
      <rPr>
        <sz val="12"/>
        <color theme="1"/>
        <rFont val="Calibri"/>
        <family val="2"/>
      </rPr>
      <t>)</t>
    </r>
    <phoneticPr fontId="6" type="noConversion"/>
  </si>
  <si>
    <r>
      <rPr>
        <sz val="12"/>
        <color theme="1"/>
        <rFont val="Calibri"/>
        <family val="2"/>
      </rPr>
      <t>18</t>
    </r>
    <r>
      <rPr>
        <sz val="12"/>
        <color theme="1"/>
        <rFont val="微軟正黑體"/>
        <family val="2"/>
        <charset val="136"/>
      </rPr>
      <t>度</t>
    </r>
    <r>
      <rPr>
        <sz val="12"/>
        <color theme="1"/>
        <rFont val="Calibri"/>
        <family val="2"/>
      </rPr>
      <t>C-</t>
    </r>
    <r>
      <rPr>
        <sz val="12"/>
        <color theme="1"/>
        <rFont val="微軟正黑體"/>
        <family val="2"/>
        <charset val="136"/>
      </rPr>
      <t>各編組展開(二配)</t>
    </r>
    <phoneticPr fontId="6" type="noConversion"/>
  </si>
  <si>
    <t>合計次數</t>
    <phoneticPr fontId="9" type="noConversion"/>
  </si>
  <si>
    <t>時間</t>
    <phoneticPr fontId="6" type="noConversion"/>
  </si>
  <si>
    <t>設備次數</t>
    <phoneticPr fontId="6" type="noConversion"/>
  </si>
  <si>
    <t>排關平均</t>
  </si>
  <si>
    <t>實績平均</t>
  </si>
  <si>
    <t>達成率平均</t>
  </si>
  <si>
    <t>※現行日本鮮食廠以達成率80%為基本(即為現行KPI)</t>
    <phoneticPr fontId="9" type="noConversion"/>
  </si>
  <si>
    <t>溫層</t>
    <phoneticPr fontId="6" type="noConversion"/>
  </si>
  <si>
    <t>➁4度C-各編組展開</t>
    <phoneticPr fontId="6" type="noConversion"/>
  </si>
  <si>
    <r>
      <rPr>
        <b/>
        <sz val="16"/>
        <color theme="1"/>
        <rFont val="Segoe UI Symbol"/>
        <family val="2"/>
      </rPr>
      <t>➂</t>
    </r>
    <r>
      <rPr>
        <b/>
        <sz val="16"/>
        <color theme="1"/>
        <rFont val="微軟正黑體"/>
        <family val="2"/>
        <charset val="136"/>
      </rPr>
      <t>4度C-各編組展開</t>
    </r>
    <phoneticPr fontId="5" type="noConversion"/>
  </si>
  <si>
    <t>編組</t>
    <phoneticPr fontId="6" type="noConversion"/>
  </si>
  <si>
    <t>便當一線</t>
  </si>
  <si>
    <t>便當二線</t>
  </si>
  <si>
    <t>涼麵一線</t>
    <phoneticPr fontId="5" type="noConversion"/>
  </si>
  <si>
    <t>涼麵二線</t>
  </si>
  <si>
    <t>涼麵三線</t>
  </si>
  <si>
    <t>自動包裝機</t>
  </si>
  <si>
    <t>自動包裝機2</t>
    <phoneticPr fontId="5" type="noConversion"/>
  </si>
  <si>
    <t>自動包裝機3</t>
  </si>
  <si>
    <t>便當一線</t>
    <phoneticPr fontId="5" type="noConversion"/>
  </si>
  <si>
    <t>涼麵一線</t>
  </si>
  <si>
    <t>人時性</t>
    <phoneticPr fontId="9" type="noConversion"/>
  </si>
  <si>
    <t>排關</t>
    <phoneticPr fontId="6" type="noConversion"/>
  </si>
  <si>
    <t>-</t>
  </si>
  <si>
    <t>實績</t>
    <phoneticPr fontId="6" type="noConversion"/>
  </si>
  <si>
    <t>達成率</t>
    <phoneticPr fontId="6" type="noConversion"/>
  </si>
  <si>
    <t>作業
時間</t>
    <phoneticPr fontId="6" type="noConversion"/>
  </si>
  <si>
    <t>開始</t>
    <phoneticPr fontId="6" type="noConversion"/>
  </si>
  <si>
    <t>結束</t>
    <phoneticPr fontId="6" type="noConversion"/>
  </si>
  <si>
    <t>產線異常
(5分鐘以上)</t>
    <phoneticPr fontId="5" type="noConversion"/>
  </si>
  <si>
    <t>次數</t>
    <phoneticPr fontId="5" type="noConversion"/>
  </si>
  <si>
    <t>時間/分</t>
    <phoneticPr fontId="5" type="noConversion"/>
  </si>
  <si>
    <t>短暫停線
(5分鐘以下)</t>
    <phoneticPr fontId="5" type="noConversion"/>
  </si>
  <si>
    <t>設備次數</t>
    <phoneticPr fontId="5" type="noConversion"/>
  </si>
  <si>
    <t>配置人數</t>
    <phoneticPr fontId="6" type="noConversion"/>
  </si>
  <si>
    <t>主要應用設備</t>
    <phoneticPr fontId="6" type="noConversion"/>
  </si>
  <si>
    <t>L型封口機</t>
  </si>
  <si>
    <t>ET-55</t>
  </si>
  <si>
    <t>ET-600</t>
  </si>
  <si>
    <t>伺服包裝機</t>
  </si>
  <si>
    <t>次要應用設備</t>
    <phoneticPr fontId="6" type="noConversion"/>
  </si>
  <si>
    <t>備註</t>
    <phoneticPr fontId="6" type="noConversion"/>
  </si>
  <si>
    <t>涼麵+烤飯糰</t>
  </si>
  <si>
    <t>大口飯糰線</t>
  </si>
  <si>
    <t>烤飯糰+手卷</t>
  </si>
  <si>
    <r>
      <rPr>
        <b/>
        <sz val="16"/>
        <color theme="1"/>
        <rFont val="Segoe UI Symbol"/>
        <family val="2"/>
      </rPr>
      <t>➃</t>
    </r>
    <r>
      <rPr>
        <b/>
        <sz val="16"/>
        <color theme="1"/>
        <rFont val="微軟正黑體"/>
        <family val="2"/>
        <charset val="136"/>
      </rPr>
      <t>18度C-各編組展開</t>
    </r>
    <r>
      <rPr>
        <b/>
        <sz val="16"/>
        <color theme="1"/>
        <rFont val="Calibri"/>
        <family val="2"/>
      </rPr>
      <t xml:space="preserve"> (</t>
    </r>
    <r>
      <rPr>
        <b/>
        <sz val="16"/>
        <color theme="1"/>
        <rFont val="微軟正黑體"/>
        <family val="2"/>
        <charset val="136"/>
      </rPr>
      <t>一配</t>
    </r>
    <r>
      <rPr>
        <b/>
        <sz val="16"/>
        <color theme="1"/>
        <rFont val="Calibri"/>
        <family val="2"/>
      </rPr>
      <t>)</t>
    </r>
    <phoneticPr fontId="6" type="noConversion"/>
  </si>
  <si>
    <t>⑤18度C-各編組展開 (二配)</t>
    <phoneticPr fontId="5" type="noConversion"/>
  </si>
  <si>
    <t>自動包裝機2</t>
  </si>
  <si>
    <t>味付飯糰線B</t>
  </si>
  <si>
    <t>(舊)
3300型飯糰線</t>
  </si>
  <si>
    <t>3000型飯糰線</t>
    <phoneticPr fontId="5" type="noConversion"/>
  </si>
  <si>
    <t>(新)
3300型飯糰機</t>
  </si>
  <si>
    <t>GKK3600型
飯糰機</t>
    <phoneticPr fontId="9" type="noConversion"/>
  </si>
  <si>
    <t>GKK3600型
飯糰機2</t>
    <phoneticPr fontId="5" type="noConversion"/>
  </si>
  <si>
    <t>自動包裝機</t>
    <phoneticPr fontId="6" type="noConversion"/>
  </si>
  <si>
    <t>自動包裝機3</t>
    <phoneticPr fontId="5" type="noConversion"/>
  </si>
  <si>
    <t>味付飯糰線B</t>
    <phoneticPr fontId="6" type="noConversion"/>
  </si>
  <si>
    <t>(舊)
3300型飯糰線</t>
    <phoneticPr fontId="6" type="noConversion"/>
  </si>
  <si>
    <t>(新)
3300型飯糰機</t>
    <phoneticPr fontId="6" type="noConversion"/>
  </si>
  <si>
    <t>GKK3600型
飯糰機2</t>
    <phoneticPr fontId="9" type="noConversion"/>
  </si>
  <si>
    <t>夾心型</t>
  </si>
  <si>
    <t>3300型</t>
  </si>
  <si>
    <t>GKK</t>
  </si>
  <si>
    <t>大溪廠日報分析</t>
    <phoneticPr fontId="9" type="noConversion"/>
  </si>
  <si>
    <t>總生產量</t>
    <phoneticPr fontId="9" type="noConversion"/>
  </si>
  <si>
    <t>出勤人數</t>
    <phoneticPr fontId="9" type="noConversion"/>
  </si>
  <si>
    <t>產線配置圖</t>
    <phoneticPr fontId="9" type="noConversion"/>
  </si>
  <si>
    <t>生產實績</t>
    <phoneticPr fontId="9" type="noConversion"/>
  </si>
  <si>
    <t>人時性差異分析</t>
    <phoneticPr fontId="9" type="noConversion"/>
  </si>
  <si>
    <t>日報登錄</t>
    <phoneticPr fontId="9" type="noConversion"/>
  </si>
  <si>
    <t>分析說明</t>
    <phoneticPr fontId="9" type="noConversion"/>
  </si>
  <si>
    <t>產能差異分析</t>
    <phoneticPr fontId="9" type="noConversion"/>
  </si>
  <si>
    <t>平均廠價</t>
  </si>
  <si>
    <t>多次生產數</t>
    <phoneticPr fontId="9" type="noConversion"/>
  </si>
  <si>
    <t>線別</t>
    <phoneticPr fontId="6" type="noConversion"/>
  </si>
  <si>
    <t>品類</t>
    <phoneticPr fontId="9" type="noConversion"/>
  </si>
  <si>
    <t>品名</t>
    <phoneticPr fontId="6" type="noConversion"/>
  </si>
  <si>
    <t>廠價</t>
    <phoneticPr fontId="9" type="noConversion"/>
  </si>
  <si>
    <t>生產量</t>
    <phoneticPr fontId="9" type="noConversion"/>
  </si>
  <si>
    <t>營收</t>
    <phoneticPr fontId="9" type="noConversion"/>
  </si>
  <si>
    <t>多次
生產</t>
    <phoneticPr fontId="9" type="noConversion"/>
  </si>
  <si>
    <t>人數</t>
    <phoneticPr fontId="9" type="noConversion"/>
  </si>
  <si>
    <t>產能/時</t>
    <phoneticPr fontId="9" type="noConversion"/>
  </si>
  <si>
    <t>達成率</t>
    <phoneticPr fontId="9" type="noConversion"/>
  </si>
  <si>
    <t>達成率
平均</t>
    <phoneticPr fontId="9" type="noConversion"/>
  </si>
  <si>
    <t>生產時間</t>
    <rPh sb="0" eb="4">
      <t>カイシジカン</t>
    </rPh>
    <phoneticPr fontId="1"/>
  </si>
  <si>
    <t>換線、休息/分</t>
    <rPh sb="0" eb="2">
      <t>キリカエ</t>
    </rPh>
    <phoneticPr fontId="1"/>
  </si>
  <si>
    <t>稼動時間/分</t>
    <phoneticPr fontId="9" type="noConversion"/>
  </si>
  <si>
    <t>休息時間</t>
    <phoneticPr fontId="9" type="noConversion"/>
  </si>
  <si>
    <t>(屏榮回填)</t>
    <phoneticPr fontId="9" type="noConversion"/>
  </si>
  <si>
    <t>達成率平均</t>
    <phoneticPr fontId="9" type="noConversion"/>
  </si>
  <si>
    <t>開始</t>
    <rPh sb="0" eb="2">
      <t>カイシジカン</t>
    </rPh>
    <phoneticPr fontId="1"/>
  </si>
  <si>
    <t>結束</t>
    <rPh sb="0" eb="2">
      <t>シュウリョウジカン</t>
    </rPh>
    <phoneticPr fontId="1"/>
  </si>
  <si>
    <t>開始</t>
    <phoneticPr fontId="9" type="noConversion"/>
  </si>
  <si>
    <t>結束</t>
    <phoneticPr fontId="9" type="noConversion"/>
  </si>
  <si>
    <t>18℃-壽司手卷</t>
  </si>
  <si>
    <t>一配海饌雙手卷</t>
  </si>
  <si>
    <t>一配雙饗雙手卷</t>
  </si>
  <si>
    <t>平均</t>
    <phoneticPr fontId="9" type="noConversion"/>
  </si>
  <si>
    <t>自動包裝機</t>
    <phoneticPr fontId="9" type="noConversion"/>
  </si>
  <si>
    <t>一配長野稻荷壽司</t>
  </si>
  <si>
    <t>18℃-飯糰</t>
  </si>
  <si>
    <t>一配兩粒飯糰(鮪魚.焦糖鮭魚)</t>
  </si>
  <si>
    <t>自動包裝機2</t>
    <phoneticPr fontId="9" type="noConversion"/>
  </si>
  <si>
    <t>一配雙鬆細卷</t>
  </si>
  <si>
    <t>一配經典鮪魚沙拉細卷</t>
  </si>
  <si>
    <t>(新)
3300型飯糰機</t>
    <phoneticPr fontId="9" type="noConversion"/>
  </si>
  <si>
    <t>一配壹號醬炙烤牛飯糰</t>
  </si>
  <si>
    <t>一配鹽蔥燒肉飯糰</t>
  </si>
  <si>
    <t>一配雞肉飯飯糰</t>
  </si>
  <si>
    <t>一配蔬食鮪魚飯糰</t>
  </si>
  <si>
    <t>一配經典肉鬆飯糰</t>
  </si>
  <si>
    <t>一配明太子龍蝦風味沙拉飯糰</t>
  </si>
  <si>
    <t>一配鮪魚飯糰</t>
  </si>
  <si>
    <t>一配熟成紅鮭飯糰</t>
  </si>
  <si>
    <t>一配北海道秋鮭親子飯糰</t>
  </si>
  <si>
    <t>一配贅沢鮭魚肚飯糰</t>
  </si>
  <si>
    <t>自動包裝機
(二配)</t>
    <phoneticPr fontId="9" type="noConversion"/>
  </si>
  <si>
    <t>二配長野稻荷壽司</t>
  </si>
  <si>
    <t>二配雙饗雙手卷</t>
  </si>
  <si>
    <t>二配海饌雙手卷</t>
  </si>
  <si>
    <t>二配兩粒飯糰(鮪魚.焦糖鮭魚)</t>
  </si>
  <si>
    <t>二配三杯醬爆菇菇飯糰</t>
  </si>
  <si>
    <t>二配油蔥G絲飯糰</t>
  </si>
  <si>
    <t>二配壹號醬炙烤牛飯糰</t>
  </si>
  <si>
    <t>二配大飯糰韓式蒜烤豬五花</t>
  </si>
  <si>
    <t>(新)
3300型飯糰機 (二配)</t>
    <phoneticPr fontId="9" type="noConversion"/>
  </si>
  <si>
    <t>二配鹽蔥燒肉飯糰</t>
  </si>
  <si>
    <t>二配雞肉飯飯糰</t>
  </si>
  <si>
    <t>GKK3600型
飯糰機
(二配)</t>
    <phoneticPr fontId="9" type="noConversion"/>
  </si>
  <si>
    <t>二配經典肉鬆飯糰</t>
  </si>
  <si>
    <t>二配芝麻香鬆飯糰</t>
  </si>
  <si>
    <t>二配鮪魚飯糰</t>
  </si>
  <si>
    <t>GKK3600型
飯糰機2
(二配)</t>
    <phoneticPr fontId="9" type="noConversion"/>
  </si>
  <si>
    <t>二配明太子龍蝦風味沙拉飯糰</t>
  </si>
  <si>
    <t>二配蔬食鮪魚飯糰</t>
  </si>
  <si>
    <t>二配北海道秋鮭親子飯糰</t>
  </si>
  <si>
    <t>二配熟成紅鮭飯糰</t>
  </si>
  <si>
    <t>原因回覆</t>
  </si>
  <si>
    <t>1.當日出勤人數較多</t>
  </si>
  <si>
    <t>2.當日出勤人數較少</t>
  </si>
  <si>
    <t>3.當日出勤熟手較多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</si>
  <si>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</si>
  <si>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</si>
  <si>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</si>
  <si>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</si>
  <si>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</si>
  <si>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</si>
  <si>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</si>
  <si>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</si>
  <si>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12.活動期間品項需貼標</t>
    <phoneticPr fontId="5" type="noConversion"/>
  </si>
  <si>
    <t>合計(時間/分)</t>
    <phoneticPr fontId="6" type="noConversion"/>
  </si>
  <si>
    <t>產線異常
分析說明(5分鐘以上)</t>
    <phoneticPr fontId="9" type="noConversion"/>
  </si>
  <si>
    <t>總次數</t>
    <phoneticPr fontId="5" type="noConversion"/>
  </si>
  <si>
    <t>設備因素(次數)</t>
    <phoneticPr fontId="5" type="noConversion"/>
  </si>
  <si>
    <t>微波小吃</t>
  </si>
  <si>
    <t>日式茶碗蒸</t>
  </si>
  <si>
    <t>4℃-飯糰</t>
  </si>
  <si>
    <t>麻油雞飯糰</t>
  </si>
  <si>
    <t>便當二線</t>
    <phoneticPr fontId="9" type="noConversion"/>
  </si>
  <si>
    <t>微波主食</t>
  </si>
  <si>
    <t>糖燻野郎三十天熟成牛飯</t>
  </si>
  <si>
    <t>便當</t>
  </si>
  <si>
    <t>嫩烤香料雞胸排蔬滿盒</t>
  </si>
  <si>
    <t>烤蛋白餐盒</t>
  </si>
  <si>
    <t>健身G肉餐盒</t>
  </si>
  <si>
    <t>涼麵一線</t>
    <phoneticPr fontId="9" type="noConversion"/>
  </si>
  <si>
    <t>美式雞丁餐盒</t>
  </si>
  <si>
    <t>涼麵二線</t>
    <phoneticPr fontId="9" type="noConversion"/>
  </si>
  <si>
    <t>經典滷肉飯</t>
  </si>
  <si>
    <t>海陸雙拼肉肉餐盒</t>
  </si>
  <si>
    <t>香腸腿排雙拼便當</t>
  </si>
  <si>
    <t>蔬活腿排補力餐盒</t>
  </si>
  <si>
    <t>涼麵一線
(二配)</t>
    <phoneticPr fontId="9" type="noConversion"/>
  </si>
  <si>
    <t>二配里肌豬排可可咖哩歐姆蛋飯</t>
  </si>
  <si>
    <t>二配黃金雞排蘑菇白醬歐姆蛋飯</t>
  </si>
  <si>
    <t>二配哞哞培根奶香海陸焗飯</t>
  </si>
  <si>
    <t>二配失控起司薯餅焗飯</t>
  </si>
  <si>
    <t>二配大飯糰滷肉飯加蛋</t>
  </si>
  <si>
    <t>二配蒙古風味烤肉飯</t>
  </si>
  <si>
    <t>一配鮭魚奶油醬油飯糰</t>
  </si>
  <si>
    <t>合計次數</t>
  </si>
  <si>
    <t>合計(時間/分)</t>
  </si>
  <si>
    <t>產線異常統計(5分鐘以上)</t>
    <phoneticPr fontId="9" type="noConversion"/>
  </si>
  <si>
    <t>短暫停線統計(5分鐘以下)</t>
    <phoneticPr fontId="9" type="noConversion"/>
  </si>
  <si>
    <t>涼麵二線
(二配)</t>
    <phoneticPr fontId="9" type="noConversion"/>
  </si>
  <si>
    <t>涼麵三線</t>
    <phoneticPr fontId="9" type="noConversion"/>
  </si>
  <si>
    <t>4℃-壽司手卷</t>
  </si>
  <si>
    <t>明太子泡菜牛飯卷</t>
  </si>
  <si>
    <t>香料咖哩烤雞飯卷</t>
  </si>
  <si>
    <t>蟹味可樂餅風炸飯糰</t>
  </si>
  <si>
    <t>二配大飯糰鮪魚昆布</t>
  </si>
  <si>
    <t>便當二線
(二配)</t>
    <phoneticPr fontId="9" type="noConversion"/>
  </si>
  <si>
    <t>二配鐵板豆腐燴蛋蓋飯</t>
  </si>
  <si>
    <t>二配濃起司燻腸紅醬焗烤飯</t>
  </si>
  <si>
    <t>一配日式鮪魚美乃滋脆卷</t>
  </si>
  <si>
    <t>二配鮮蝦旬彩炊飯飯糰</t>
  </si>
  <si>
    <t>一配銀鮭美乃滋脆卷</t>
  </si>
  <si>
    <t>二配溏心蛋五目飯糰</t>
  </si>
  <si>
    <t>香檸奶油魚排蔬滿盒</t>
  </si>
  <si>
    <t>115.04.01星期三</t>
    <phoneticPr fontId="9" type="noConversion"/>
  </si>
  <si>
    <t>115.04.02星期四</t>
    <phoneticPr fontId="9" type="noConversion"/>
  </si>
  <si>
    <t>115.04.03星期五</t>
    <phoneticPr fontId="9" type="noConversion"/>
  </si>
  <si>
    <t>115.04.04星期六</t>
    <phoneticPr fontId="9" type="noConversion"/>
  </si>
  <si>
    <t>115.04.05星期日</t>
    <phoneticPr fontId="9" type="noConversion"/>
  </si>
  <si>
    <t>115.04.06星期一</t>
    <phoneticPr fontId="9" type="noConversion"/>
  </si>
  <si>
    <t>二配大飯糰乾燒風味鮮蝦</t>
  </si>
  <si>
    <t>115.04.07星期二</t>
    <phoneticPr fontId="9" type="noConversion"/>
  </si>
  <si>
    <t>一配經典人氣雙手卷</t>
  </si>
  <si>
    <t>一配鮭鮪海饌雙手卷</t>
  </si>
  <si>
    <t>元氣三重稻荷組</t>
  </si>
  <si>
    <t>115.04.08星期三</t>
    <phoneticPr fontId="9" type="noConversion"/>
  </si>
  <si>
    <t>115.04.09星期四</t>
    <phoneticPr fontId="9" type="noConversion"/>
  </si>
  <si>
    <t>115.04.10星期五</t>
    <phoneticPr fontId="9" type="noConversion"/>
  </si>
  <si>
    <t>115.04.11星期六</t>
    <phoneticPr fontId="9" type="noConversion"/>
  </si>
  <si>
    <t>115.04.12星期日</t>
    <phoneticPr fontId="9" type="noConversion"/>
  </si>
  <si>
    <t>115.04.13星期一</t>
    <phoneticPr fontId="9" type="noConversion"/>
  </si>
  <si>
    <t>二配鹽水G絲飯糰</t>
  </si>
  <si>
    <t>二配贅沢鮭魚肚飯糰</t>
  </si>
  <si>
    <t>115.04.15星期三</t>
    <phoneticPr fontId="9" type="noConversion"/>
  </si>
  <si>
    <t>一配鹽蔥生鮭飯糰</t>
  </si>
  <si>
    <t>一配柚檸海灣貝飯糰</t>
  </si>
  <si>
    <t>季節調理麵</t>
  </si>
  <si>
    <t>和風涓絲冷麵</t>
  </si>
  <si>
    <t>大滿足香辣涼麵</t>
  </si>
  <si>
    <t>大滿足麻醬涼麵</t>
  </si>
  <si>
    <t>自動包裝機3</t>
    <phoneticPr fontId="9" type="noConversion"/>
  </si>
  <si>
    <t>山葵生鮪魚泥脆卷</t>
  </si>
  <si>
    <t>115.04.14星期二</t>
    <phoneticPr fontId="9" type="noConversion"/>
  </si>
  <si>
    <t>115.04.16星期四</t>
    <phoneticPr fontId="9" type="noConversion"/>
  </si>
  <si>
    <t>115.04.17星期五</t>
    <phoneticPr fontId="9" type="noConversion"/>
  </si>
  <si>
    <t>115.04.18星期六</t>
    <phoneticPr fontId="9" type="noConversion"/>
  </si>
  <si>
    <t>115.04.19星期日</t>
    <phoneticPr fontId="9" type="noConversion"/>
  </si>
  <si>
    <t>115.04.20星期一</t>
    <phoneticPr fontId="9" type="noConversion"/>
  </si>
  <si>
    <t>二配打拋風味豆腐飯</t>
  </si>
  <si>
    <t>115.04.21星期二</t>
    <phoneticPr fontId="9" type="noConversion"/>
  </si>
  <si>
    <t>一配山葵章魚飯糰</t>
  </si>
  <si>
    <t>台式麻醬涼麵</t>
  </si>
  <si>
    <t>醬油生鮭脆卷</t>
  </si>
  <si>
    <t>115.04.22星期三</t>
    <phoneticPr fontId="9" type="noConversion"/>
  </si>
  <si>
    <t>115.04.23星期四</t>
    <phoneticPr fontId="9" type="noConversion"/>
  </si>
  <si>
    <t>115.04.24星期五</t>
    <phoneticPr fontId="9" type="noConversion"/>
  </si>
  <si>
    <t>115.04.25星期六</t>
    <phoneticPr fontId="9" type="noConversion"/>
  </si>
  <si>
    <t>115.04.26星期日</t>
    <phoneticPr fontId="9" type="noConversion"/>
  </si>
  <si>
    <t>115.04.27星期一</t>
    <phoneticPr fontId="9" type="noConversion"/>
  </si>
  <si>
    <t>115.04.28星期二</t>
    <phoneticPr fontId="9" type="noConversion"/>
  </si>
  <si>
    <t>鰹魚烏龍冷麵</t>
  </si>
  <si>
    <t>115.04.29星期三</t>
    <phoneticPr fontId="9" type="noConversion"/>
  </si>
  <si>
    <t>115.04.30星期四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</si>
</sst>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0.0%"/>
    <numFmt numFmtId="180" formatCode="h:mm;@"/>
    <numFmt numFmtId="181" formatCode="[$-F800]dddd\,\ mmmm\ dd\,\ yyyy"/>
    <numFmt numFmtId="182" formatCode="0_ "/>
    <numFmt numFmtId="183" formatCode="0.0_ "/>
    <numFmt numFmtId="184" formatCode="0_);[Red]\(0\)"/>
  </numFmts>
  <fonts count="30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b/>
      <sz val="26"/>
      <color rgb="FFFF0000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8"/>
      <color theme="1"/>
      <name val="Meiryo UI"/>
      <family val="2"/>
      <charset val="128"/>
    </font>
    <font>
      <sz val="18"/>
      <color theme="1"/>
      <name val="微軟正黑體"/>
      <family val="2"/>
      <charset val="136"/>
    </font>
    <font>
      <sz val="15"/>
      <name val="微軟正黑體"/>
      <family val="2"/>
      <charset val="136"/>
    </font>
    <font>
      <sz val="12"/>
      <color theme="1"/>
      <name val="Calibri"/>
      <family val="2"/>
    </font>
    <font>
      <sz val="12"/>
      <color theme="1"/>
      <name val="Microsoft JhengHei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2"/>
      <color theme="0" tint="-0.499984740745262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color theme="1"/>
      <name val="Segoe UI Symbol"/>
      <family val="2"/>
    </font>
    <font>
      <sz val="11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1"/>
      <name val="微軟正黑體"/>
      <family val="2"/>
      <charset val="136"/>
    </font>
    <font>
      <b/>
      <sz val="16"/>
      <color theme="1"/>
      <name val="Calibri"/>
      <family val="2"/>
    </font>
    <font>
      <sz val="12"/>
      <name val="微軟正黑體"/>
      <family val="2"/>
      <charset val="136"/>
    </font>
    <font>
      <sz val="11"/>
      <color theme="1"/>
      <name val="新細明體"/>
      <family val="2"/>
      <charset val="128"/>
      <scheme val="minor"/>
    </font>
    <font>
      <b/>
      <sz val="12"/>
      <name val="微軟正黑體"/>
      <family val="2"/>
      <charset val="136"/>
    </font>
    <font>
      <sz val="16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BF1DE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7" fillId="0" borderId="0">
      <alignment vertical="center"/>
    </xf>
  </cellStyleXfs>
  <cellXfs count="413">
    <xf numFmtId="0" fontId="0" fillId="0" borderId="0" xfId="0">
      <alignment vertical="center"/>
    </xf>
    <xf numFmtId="0" fontId="3" fillId="0" borderId="0" xfId="1" applyFont="1">
      <alignment vertical="center"/>
    </xf>
    <xf numFmtId="0" fontId="1" fillId="0" borderId="0" xfId="1" applyFont="1">
      <alignment vertical="center"/>
    </xf>
    <xf numFmtId="0" fontId="7" fillId="0" borderId="2" xfId="2" applyFont="1" applyBorder="1" applyAlignment="1">
      <alignment horizontal="center" vertical="center"/>
    </xf>
    <xf numFmtId="0" fontId="1" fillId="0" borderId="5" xfId="2" applyFont="1" applyBorder="1">
      <alignment vertical="center"/>
    </xf>
    <xf numFmtId="0" fontId="1" fillId="0" borderId="0" xfId="2" applyFont="1">
      <alignment vertical="center"/>
    </xf>
    <xf numFmtId="0" fontId="1" fillId="0" borderId="4" xfId="2" applyFont="1" applyBorder="1" applyAlignment="1">
      <alignment horizontal="center" vertical="center"/>
    </xf>
    <xf numFmtId="0" fontId="13" fillId="0" borderId="8" xfId="4" applyFont="1" applyBorder="1" applyAlignment="1">
      <alignment horizontal="center" vertical="center" wrapText="1"/>
    </xf>
    <xf numFmtId="0" fontId="13" fillId="0" borderId="9" xfId="4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7" fillId="0" borderId="0" xfId="2" applyFont="1">
      <alignment vertical="center"/>
    </xf>
    <xf numFmtId="0" fontId="18" fillId="0" borderId="0" xfId="2" applyFont="1">
      <alignment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15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 wrapText="1"/>
    </xf>
    <xf numFmtId="0" fontId="21" fillId="0" borderId="2" xfId="1" applyFont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/>
    </xf>
    <xf numFmtId="0" fontId="21" fillId="0" borderId="4" xfId="1" applyFont="1" applyBorder="1" applyAlignment="1">
      <alignment horizontal="center" vertical="center"/>
    </xf>
    <xf numFmtId="0" fontId="21" fillId="0" borderId="15" xfId="1" applyFont="1" applyBorder="1" applyAlignment="1">
      <alignment horizontal="center" vertical="center" wrapText="1"/>
    </xf>
    <xf numFmtId="180" fontId="1" fillId="0" borderId="0" xfId="2" applyNumberFormat="1" applyFont="1" applyAlignment="1">
      <alignment horizontal="center" vertical="center"/>
    </xf>
    <xf numFmtId="0" fontId="1" fillId="0" borderId="15" xfId="2" applyFont="1" applyBorder="1" applyAlignment="1">
      <alignment horizontal="center" vertical="center" wrapText="1"/>
    </xf>
    <xf numFmtId="178" fontId="1" fillId="0" borderId="14" xfId="1" applyNumberFormat="1" applyFont="1" applyBorder="1" applyAlignment="1">
      <alignment horizontal="center" vertical="center" wrapText="1"/>
    </xf>
    <xf numFmtId="178" fontId="1" fillId="0" borderId="2" xfId="1" applyNumberFormat="1" applyFont="1" applyBorder="1" applyAlignment="1">
      <alignment horizontal="center" vertical="center" wrapText="1"/>
    </xf>
    <xf numFmtId="178" fontId="1" fillId="0" borderId="3" xfId="1" applyNumberFormat="1" applyFont="1" applyBorder="1" applyAlignment="1">
      <alignment horizontal="center" vertical="center" wrapText="1"/>
    </xf>
    <xf numFmtId="178" fontId="1" fillId="0" borderId="4" xfId="1" applyNumberFormat="1" applyFont="1" applyBorder="1" applyAlignment="1">
      <alignment horizontal="center" vertical="center" wrapText="1"/>
    </xf>
    <xf numFmtId="178" fontId="1" fillId="0" borderId="15" xfId="1" applyNumberFormat="1" applyFont="1" applyBorder="1" applyAlignment="1">
      <alignment horizontal="center" vertical="center" wrapText="1"/>
    </xf>
    <xf numFmtId="2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 wrapText="1"/>
    </xf>
    <xf numFmtId="178" fontId="23" fillId="9" borderId="14" xfId="1" applyNumberFormat="1" applyFont="1" applyFill="1" applyBorder="1" applyAlignment="1">
      <alignment horizontal="center" vertical="center"/>
    </xf>
    <xf numFmtId="178" fontId="23" fillId="9" borderId="2" xfId="1" applyNumberFormat="1" applyFont="1" applyFill="1" applyBorder="1" applyAlignment="1">
      <alignment horizontal="center" vertical="center"/>
    </xf>
    <xf numFmtId="178" fontId="23" fillId="9" borderId="3" xfId="1" applyNumberFormat="1" applyFont="1" applyFill="1" applyBorder="1" applyAlignment="1">
      <alignment horizontal="center" vertical="center"/>
    </xf>
    <xf numFmtId="178" fontId="23" fillId="9" borderId="4" xfId="1" applyNumberFormat="1" applyFont="1" applyFill="1" applyBorder="1" applyAlignment="1">
      <alignment horizontal="center" vertical="center"/>
    </xf>
    <xf numFmtId="178" fontId="23" fillId="9" borderId="15" xfId="1" applyNumberFormat="1" applyFont="1" applyFill="1" applyBorder="1" applyAlignment="1">
      <alignment horizontal="center" vertical="center"/>
    </xf>
    <xf numFmtId="1" fontId="1" fillId="0" borderId="0" xfId="1" applyNumberFormat="1" applyFont="1" applyAlignment="1">
      <alignment horizontal="center" vertical="center"/>
    </xf>
    <xf numFmtId="1" fontId="1" fillId="0" borderId="0" xfId="1" applyNumberFormat="1" applyFont="1">
      <alignment vertical="center"/>
    </xf>
    <xf numFmtId="0" fontId="23" fillId="0" borderId="15" xfId="2" applyFont="1" applyBorder="1" applyAlignment="1">
      <alignment horizontal="center" vertical="center"/>
    </xf>
    <xf numFmtId="179" fontId="23" fillId="0" borderId="14" xfId="6" applyNumberFormat="1" applyFont="1" applyBorder="1" applyAlignment="1">
      <alignment horizontal="center" vertical="center"/>
    </xf>
    <xf numFmtId="179" fontId="23" fillId="0" borderId="2" xfId="6" applyNumberFormat="1" applyFont="1" applyBorder="1" applyAlignment="1">
      <alignment horizontal="center" vertical="center"/>
    </xf>
    <xf numFmtId="179" fontId="23" fillId="0" borderId="3" xfId="6" applyNumberFormat="1" applyFont="1" applyBorder="1" applyAlignment="1">
      <alignment horizontal="center" vertical="center"/>
    </xf>
    <xf numFmtId="179" fontId="23" fillId="0" borderId="4" xfId="6" applyNumberFormat="1" applyFont="1" applyBorder="1" applyAlignment="1">
      <alignment horizontal="center" vertical="center"/>
    </xf>
    <xf numFmtId="179" fontId="23" fillId="0" borderId="15" xfId="6" applyNumberFormat="1" applyFont="1" applyBorder="1" applyAlignment="1">
      <alignment horizontal="center" vertical="center"/>
    </xf>
    <xf numFmtId="180" fontId="1" fillId="0" borderId="14" xfId="2" applyNumberFormat="1" applyFont="1" applyBorder="1" applyAlignment="1">
      <alignment horizontal="center" vertical="center"/>
    </xf>
    <xf numFmtId="180" fontId="1" fillId="0" borderId="2" xfId="2" applyNumberFormat="1" applyFont="1" applyBorder="1" applyAlignment="1">
      <alignment horizontal="center" vertical="center"/>
    </xf>
    <xf numFmtId="180" fontId="1" fillId="0" borderId="4" xfId="2" applyNumberFormat="1" applyFont="1" applyBorder="1" applyAlignment="1">
      <alignment horizontal="center" vertical="center"/>
    </xf>
    <xf numFmtId="180" fontId="1" fillId="0" borderId="15" xfId="2" applyNumberFormat="1" applyFont="1" applyBorder="1" applyAlignment="1">
      <alignment horizontal="center" vertical="center"/>
    </xf>
    <xf numFmtId="0" fontId="0" fillId="3" borderId="15" xfId="2" applyFont="1" applyFill="1" applyBorder="1" applyAlignment="1">
      <alignment horizontal="center" vertical="center"/>
    </xf>
    <xf numFmtId="0" fontId="1" fillId="3" borderId="2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3" borderId="14" xfId="2" applyFont="1" applyFill="1" applyBorder="1" applyAlignment="1">
      <alignment horizontal="center" vertical="center"/>
    </xf>
    <xf numFmtId="0" fontId="1" fillId="3" borderId="4" xfId="2" applyFont="1" applyFill="1" applyBorder="1" applyAlignment="1">
      <alignment horizontal="center" vertical="center"/>
    </xf>
    <xf numFmtId="0" fontId="1" fillId="3" borderId="15" xfId="2" applyFont="1" applyFill="1" applyBorder="1" applyAlignment="1">
      <alignment horizontal="center" vertical="center"/>
    </xf>
    <xf numFmtId="1" fontId="1" fillId="0" borderId="14" xfId="1" applyNumberFormat="1" applyFont="1" applyBorder="1" applyAlignment="1">
      <alignment horizontal="center" vertical="center"/>
    </xf>
    <xf numFmtId="1" fontId="1" fillId="0" borderId="2" xfId="1" applyNumberFormat="1" applyFont="1" applyBorder="1" applyAlignment="1">
      <alignment horizontal="center" vertical="center"/>
    </xf>
    <xf numFmtId="1" fontId="1" fillId="0" borderId="3" xfId="1" applyNumberFormat="1" applyFont="1" applyBorder="1" applyAlignment="1">
      <alignment horizontal="center" vertical="center"/>
    </xf>
    <xf numFmtId="1" fontId="1" fillId="0" borderId="4" xfId="1" applyNumberFormat="1" applyFont="1" applyBorder="1" applyAlignment="1">
      <alignment horizontal="center" vertical="center"/>
    </xf>
    <xf numFmtId="1" fontId="1" fillId="0" borderId="15" xfId="1" applyNumberFormat="1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24" fillId="0" borderId="14" xfId="1" applyFont="1" applyBorder="1" applyAlignment="1">
      <alignment horizontal="center" vertical="center"/>
    </xf>
    <xf numFmtId="0" fontId="24" fillId="0" borderId="2" xfId="1" applyFont="1" applyBorder="1" applyAlignment="1">
      <alignment horizontal="center" vertical="center"/>
    </xf>
    <xf numFmtId="0" fontId="24" fillId="0" borderId="3" xfId="1" applyFont="1" applyBorder="1" applyAlignment="1">
      <alignment horizontal="center" vertical="center"/>
    </xf>
    <xf numFmtId="0" fontId="24" fillId="0" borderId="4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24" fillId="0" borderId="19" xfId="1" applyFont="1" applyBorder="1">
      <alignment vertical="center"/>
    </xf>
    <xf numFmtId="0" fontId="24" fillId="0" borderId="21" xfId="1" applyFont="1" applyBorder="1" applyAlignment="1">
      <alignment horizontal="center" vertical="center"/>
    </xf>
    <xf numFmtId="0" fontId="24" fillId="0" borderId="21" xfId="1" applyFont="1" applyBorder="1">
      <alignment vertical="center"/>
    </xf>
    <xf numFmtId="0" fontId="24" fillId="0" borderId="22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23" xfId="1" applyFont="1" applyBorder="1" applyAlignment="1">
      <alignment horizontal="center" vertical="center"/>
    </xf>
    <xf numFmtId="0" fontId="24" fillId="0" borderId="20" xfId="1" applyFont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4" xfId="2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0" fontId="21" fillId="0" borderId="15" xfId="7" applyFont="1" applyBorder="1" applyAlignment="1">
      <alignment horizontal="center" vertical="center" wrapText="1"/>
    </xf>
    <xf numFmtId="0" fontId="1" fillId="0" borderId="23" xfId="2" applyFont="1" applyBorder="1" applyAlignment="1">
      <alignment horizontal="center" vertical="center"/>
    </xf>
    <xf numFmtId="0" fontId="24" fillId="0" borderId="19" xfId="1" applyFont="1" applyBorder="1" applyAlignment="1">
      <alignment horizontal="center" vertical="center"/>
    </xf>
    <xf numFmtId="178" fontId="1" fillId="0" borderId="0" xfId="1" applyNumberFormat="1" applyFont="1">
      <alignment vertical="center"/>
    </xf>
    <xf numFmtId="0" fontId="22" fillId="0" borderId="11" xfId="2" applyFont="1" applyBorder="1">
      <alignment vertical="center"/>
    </xf>
    <xf numFmtId="0" fontId="22" fillId="0" borderId="24" xfId="2" applyFont="1" applyBorder="1" applyAlignment="1">
      <alignment vertical="center" shrinkToFit="1"/>
    </xf>
    <xf numFmtId="0" fontId="22" fillId="0" borderId="25" xfId="2" applyFont="1" applyBorder="1" applyAlignment="1">
      <alignment horizontal="left" vertical="center" shrinkToFit="1"/>
    </xf>
    <xf numFmtId="0" fontId="7" fillId="10" borderId="26" xfId="2" applyFont="1" applyFill="1" applyBorder="1" applyAlignment="1">
      <alignment horizontal="center" vertical="center" shrinkToFit="1"/>
    </xf>
    <xf numFmtId="0" fontId="22" fillId="0" borderId="26" xfId="2" applyFont="1" applyBorder="1" applyAlignment="1">
      <alignment horizontal="center" vertical="center" shrinkToFit="1"/>
    </xf>
    <xf numFmtId="43" fontId="7" fillId="0" borderId="25" xfId="2" applyNumberFormat="1" applyFont="1" applyBorder="1" applyAlignment="1">
      <alignment vertical="center" shrinkToFit="1"/>
    </xf>
    <xf numFmtId="0" fontId="22" fillId="0" borderId="25" xfId="2" applyFont="1" applyBorder="1" applyAlignment="1">
      <alignment vertical="center" shrinkToFit="1"/>
    </xf>
    <xf numFmtId="1" fontId="22" fillId="0" borderId="26" xfId="2" applyNumberFormat="1" applyFont="1" applyBorder="1" applyAlignment="1">
      <alignment horizontal="center" vertical="center" shrinkToFit="1"/>
    </xf>
    <xf numFmtId="0" fontId="22" fillId="0" borderId="6" xfId="2" applyFont="1" applyBorder="1" applyAlignment="1">
      <alignment horizontal="left" vertical="center" shrinkToFit="1"/>
    </xf>
    <xf numFmtId="178" fontId="22" fillId="0" borderId="34" xfId="2" applyNumberFormat="1" applyFont="1" applyBorder="1" applyAlignment="1">
      <alignment horizontal="center" vertical="center" shrinkToFit="1"/>
    </xf>
    <xf numFmtId="43" fontId="22" fillId="0" borderId="6" xfId="2" applyNumberFormat="1" applyFont="1" applyBorder="1" applyAlignment="1">
      <alignment vertical="center" shrinkToFit="1"/>
    </xf>
    <xf numFmtId="0" fontId="22" fillId="0" borderId="6" xfId="2" applyFont="1" applyBorder="1" applyAlignment="1">
      <alignment vertical="center" shrinkToFit="1"/>
    </xf>
    <xf numFmtId="0" fontId="22" fillId="0" borderId="34" xfId="2" applyFont="1" applyBorder="1" applyAlignment="1">
      <alignment horizontal="center" vertical="center" shrinkToFi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1" fillId="0" borderId="21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shrinkToFit="1"/>
    </xf>
    <xf numFmtId="2" fontId="1" fillId="0" borderId="4" xfId="8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2" fontId="1" fillId="0" borderId="3" xfId="2" applyNumberFormat="1" applyFont="1" applyBorder="1" applyAlignment="1">
      <alignment horizontal="right" vertical="center"/>
    </xf>
    <xf numFmtId="1" fontId="1" fillId="4" borderId="14" xfId="2" applyNumberFormat="1" applyFont="1" applyFill="1" applyBorder="1" applyAlignment="1">
      <alignment horizontal="center" vertical="center"/>
    </xf>
    <xf numFmtId="1" fontId="1" fillId="0" borderId="2" xfId="2" applyNumberFormat="1" applyFont="1" applyBorder="1" applyAlignment="1">
      <alignment horizontal="center" vertical="center"/>
    </xf>
    <xf numFmtId="178" fontId="1" fillId="0" borderId="15" xfId="2" applyNumberFormat="1" applyFont="1" applyBorder="1" applyAlignment="1">
      <alignment horizontal="center" vertical="center"/>
    </xf>
    <xf numFmtId="0" fontId="1" fillId="4" borderId="4" xfId="2" applyFont="1" applyFill="1" applyBorder="1" applyAlignment="1">
      <alignment horizontal="center" vertical="center"/>
    </xf>
    <xf numFmtId="182" fontId="1" fillId="4" borderId="14" xfId="2" applyNumberFormat="1" applyFont="1" applyFill="1" applyBorder="1" applyAlignment="1">
      <alignment horizontal="center" vertical="center"/>
    </xf>
    <xf numFmtId="183" fontId="1" fillId="0" borderId="2" xfId="2" applyNumberFormat="1" applyFont="1" applyBorder="1" applyAlignment="1">
      <alignment horizontal="center" vertical="center"/>
    </xf>
    <xf numFmtId="179" fontId="1" fillId="0" borderId="2" xfId="6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/>
    </xf>
    <xf numFmtId="184" fontId="1" fillId="0" borderId="2" xfId="2" applyNumberFormat="1" applyFont="1" applyBorder="1" applyAlignment="1">
      <alignment horizontal="center" vertical="center" wrapText="1"/>
    </xf>
    <xf numFmtId="20" fontId="1" fillId="0" borderId="2" xfId="2" applyNumberFormat="1" applyFont="1" applyBorder="1" applyAlignment="1">
      <alignment horizontal="center" vertical="center"/>
    </xf>
    <xf numFmtId="0" fontId="1" fillId="0" borderId="45" xfId="2" applyFont="1" applyBorder="1" applyAlignment="1">
      <alignment horizontal="center" vertical="center" shrinkToFit="1"/>
    </xf>
    <xf numFmtId="182" fontId="1" fillId="0" borderId="45" xfId="2" applyNumberFormat="1" applyFont="1" applyBorder="1" applyAlignment="1">
      <alignment horizontal="center" vertical="center"/>
    </xf>
    <xf numFmtId="20" fontId="1" fillId="0" borderId="15" xfId="2" applyNumberFormat="1" applyFont="1" applyBorder="1" applyAlignment="1">
      <alignment horizontal="center" vertical="center"/>
    </xf>
    <xf numFmtId="182" fontId="1" fillId="0" borderId="14" xfId="2" applyNumberFormat="1" applyFont="1" applyBorder="1" applyAlignment="1">
      <alignment horizontal="center" vertical="center"/>
    </xf>
    <xf numFmtId="1" fontId="1" fillId="4" borderId="4" xfId="2" applyNumberFormat="1" applyFont="1" applyFill="1" applyBorder="1" applyAlignment="1">
      <alignment horizontal="center" vertical="center"/>
    </xf>
    <xf numFmtId="180" fontId="1" fillId="0" borderId="16" xfId="2" applyNumberFormat="1" applyFont="1" applyBorder="1" applyAlignment="1">
      <alignment horizontal="center" vertical="center"/>
    </xf>
    <xf numFmtId="180" fontId="1" fillId="0" borderId="6" xfId="2" applyNumberFormat="1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right" vertical="center"/>
    </xf>
    <xf numFmtId="0" fontId="1" fillId="0" borderId="18" xfId="2" applyFont="1" applyBorder="1" applyAlignment="1">
      <alignment horizontal="center" vertical="center" wrapText="1"/>
    </xf>
    <xf numFmtId="182" fontId="1" fillId="4" borderId="16" xfId="2" applyNumberFormat="1" applyFont="1" applyFill="1" applyBorder="1" applyAlignment="1">
      <alignment horizontal="center" vertical="center"/>
    </xf>
    <xf numFmtId="183" fontId="1" fillId="0" borderId="6" xfId="2" applyNumberFormat="1" applyFont="1" applyBorder="1" applyAlignment="1">
      <alignment horizontal="center" vertical="center"/>
    </xf>
    <xf numFmtId="179" fontId="1" fillId="0" borderId="6" xfId="6" applyNumberFormat="1" applyFont="1" applyBorder="1" applyAlignment="1">
      <alignment horizontal="center" vertical="center"/>
    </xf>
    <xf numFmtId="20" fontId="1" fillId="0" borderId="6" xfId="2" applyNumberFormat="1" applyFont="1" applyBorder="1" applyAlignment="1">
      <alignment horizontal="center" vertical="center"/>
    </xf>
    <xf numFmtId="20" fontId="1" fillId="0" borderId="18" xfId="2" applyNumberFormat="1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2" fontId="1" fillId="0" borderId="34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/>
    </xf>
    <xf numFmtId="184" fontId="1" fillId="0" borderId="6" xfId="2" applyNumberFormat="1" applyFont="1" applyBorder="1" applyAlignment="1">
      <alignment horizontal="center" vertical="center" wrapText="1"/>
    </xf>
    <xf numFmtId="179" fontId="1" fillId="0" borderId="10" xfId="6" applyNumberFormat="1" applyFont="1" applyBorder="1" applyAlignment="1">
      <alignment horizontal="center" vertical="center"/>
    </xf>
    <xf numFmtId="0" fontId="1" fillId="0" borderId="58" xfId="2" applyFont="1" applyBorder="1" applyAlignment="1">
      <alignment horizontal="center" vertical="center" shrinkToFit="1"/>
    </xf>
    <xf numFmtId="0" fontId="1" fillId="0" borderId="59" xfId="2" applyFont="1" applyBorder="1">
      <alignment vertical="center"/>
    </xf>
    <xf numFmtId="2" fontId="1" fillId="0" borderId="22" xfId="2" applyNumberFormat="1" applyFont="1" applyBorder="1" applyAlignment="1">
      <alignment horizontal="center" vertical="center"/>
    </xf>
    <xf numFmtId="1" fontId="1" fillId="4" borderId="19" xfId="2" applyNumberFormat="1" applyFont="1" applyFill="1" applyBorder="1" applyAlignment="1">
      <alignment horizontal="center" vertical="center"/>
    </xf>
    <xf numFmtId="1" fontId="1" fillId="0" borderId="21" xfId="2" applyNumberFormat="1" applyFont="1" applyBorder="1" applyAlignment="1">
      <alignment horizontal="center" vertical="center"/>
    </xf>
    <xf numFmtId="178" fontId="1" fillId="0" borderId="20" xfId="2" applyNumberFormat="1" applyFont="1" applyBorder="1" applyAlignment="1">
      <alignment horizontal="center" vertical="center"/>
    </xf>
    <xf numFmtId="182" fontId="1" fillId="4" borderId="19" xfId="2" applyNumberFormat="1" applyFont="1" applyFill="1" applyBorder="1" applyAlignment="1">
      <alignment horizontal="center" vertical="center"/>
    </xf>
    <xf numFmtId="183" fontId="1" fillId="0" borderId="21" xfId="2" applyNumberFormat="1" applyFont="1" applyBorder="1" applyAlignment="1">
      <alignment horizontal="center" vertical="center"/>
    </xf>
    <xf numFmtId="179" fontId="1" fillId="0" borderId="21" xfId="6" applyNumberFormat="1" applyFont="1" applyBorder="1" applyAlignment="1">
      <alignment horizontal="center" vertical="center"/>
    </xf>
    <xf numFmtId="180" fontId="1" fillId="0" borderId="19" xfId="2" applyNumberFormat="1" applyFont="1" applyBorder="1" applyAlignment="1">
      <alignment horizontal="center" vertical="center" shrinkToFit="1"/>
    </xf>
    <xf numFmtId="180" fontId="1" fillId="0" borderId="21" xfId="2" applyNumberFormat="1" applyFont="1" applyBorder="1" applyAlignment="1">
      <alignment horizontal="center" vertical="center" shrinkToFit="1"/>
    </xf>
    <xf numFmtId="184" fontId="1" fillId="0" borderId="21" xfId="2" applyNumberFormat="1" applyFont="1" applyBorder="1" applyAlignment="1">
      <alignment horizontal="center" vertical="center" shrinkToFit="1"/>
    </xf>
    <xf numFmtId="0" fontId="1" fillId="0" borderId="0" xfId="2" applyFont="1" applyAlignment="1">
      <alignment vertical="center" shrinkToFit="1"/>
    </xf>
    <xf numFmtId="0" fontId="1" fillId="0" borderId="60" xfId="2" applyFont="1" applyBorder="1" applyAlignment="1">
      <alignment horizontal="center" vertical="center" shrinkToFit="1"/>
    </xf>
    <xf numFmtId="2" fontId="1" fillId="0" borderId="24" xfId="8" applyNumberFormat="1" applyFont="1" applyBorder="1" applyAlignment="1">
      <alignment horizontal="center" vertical="center"/>
    </xf>
    <xf numFmtId="2" fontId="1" fillId="0" borderId="26" xfId="2" applyNumberFormat="1" applyFont="1" applyBorder="1" applyAlignment="1">
      <alignment horizontal="right" vertical="center"/>
    </xf>
    <xf numFmtId="0" fontId="1" fillId="0" borderId="46" xfId="2" applyFont="1" applyBorder="1" applyAlignment="1">
      <alignment horizontal="center" vertical="center" wrapText="1"/>
    </xf>
    <xf numFmtId="1" fontId="1" fillId="4" borderId="45" xfId="2" applyNumberFormat="1" applyFont="1" applyFill="1" applyBorder="1" applyAlignment="1">
      <alignment horizontal="center" vertical="center"/>
    </xf>
    <xf numFmtId="1" fontId="1" fillId="0" borderId="25" xfId="2" applyNumberFormat="1" applyFont="1" applyBorder="1" applyAlignment="1">
      <alignment horizontal="center" vertical="center"/>
    </xf>
    <xf numFmtId="178" fontId="1" fillId="0" borderId="46" xfId="2" applyNumberFormat="1" applyFont="1" applyBorder="1" applyAlignment="1">
      <alignment horizontal="center" vertical="center"/>
    </xf>
    <xf numFmtId="1" fontId="1" fillId="4" borderId="24" xfId="2" applyNumberFormat="1" applyFont="1" applyFill="1" applyBorder="1" applyAlignment="1">
      <alignment horizontal="center" vertical="center"/>
    </xf>
    <xf numFmtId="182" fontId="1" fillId="4" borderId="45" xfId="2" applyNumberFormat="1" applyFont="1" applyFill="1" applyBorder="1" applyAlignment="1">
      <alignment horizontal="center" vertical="center"/>
    </xf>
    <xf numFmtId="183" fontId="1" fillId="0" borderId="25" xfId="2" applyNumberFormat="1" applyFont="1" applyBorder="1" applyAlignment="1">
      <alignment horizontal="center" vertical="center"/>
    </xf>
    <xf numFmtId="179" fontId="1" fillId="0" borderId="25" xfId="6" applyNumberFormat="1" applyFont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/>
    </xf>
    <xf numFmtId="184" fontId="1" fillId="0" borderId="25" xfId="2" applyNumberFormat="1" applyFont="1" applyBorder="1" applyAlignment="1">
      <alignment horizontal="center" vertical="center" wrapText="1"/>
    </xf>
    <xf numFmtId="20" fontId="1" fillId="0" borderId="25" xfId="2" applyNumberFormat="1" applyFont="1" applyBorder="1" applyAlignment="1">
      <alignment horizontal="center" vertical="center"/>
    </xf>
    <xf numFmtId="20" fontId="1" fillId="0" borderId="46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 shrinkToFit="1"/>
    </xf>
    <xf numFmtId="0" fontId="1" fillId="0" borderId="56" xfId="2" applyFont="1" applyBorder="1" applyAlignment="1">
      <alignment horizontal="left" vertical="center"/>
    </xf>
    <xf numFmtId="182" fontId="1" fillId="0" borderId="16" xfId="2" applyNumberFormat="1" applyFont="1" applyBorder="1" applyAlignment="1">
      <alignment horizontal="center" vertical="center"/>
    </xf>
    <xf numFmtId="184" fontId="1" fillId="0" borderId="21" xfId="2" applyNumberFormat="1" applyFont="1" applyBorder="1" applyAlignment="1">
      <alignment horizontal="center" vertical="center" wrapText="1"/>
    </xf>
    <xf numFmtId="178" fontId="1" fillId="0" borderId="21" xfId="2" applyNumberFormat="1" applyFont="1" applyBorder="1" applyAlignment="1">
      <alignment horizontal="center" vertical="center"/>
    </xf>
    <xf numFmtId="182" fontId="1" fillId="0" borderId="19" xfId="2" applyNumberFormat="1" applyFont="1" applyBorder="1" applyAlignment="1">
      <alignment horizontal="center" vertical="center"/>
    </xf>
    <xf numFmtId="180" fontId="1" fillId="0" borderId="46" xfId="2" applyNumberFormat="1" applyFont="1" applyBorder="1" applyAlignment="1">
      <alignment horizontal="center" vertical="center"/>
    </xf>
    <xf numFmtId="0" fontId="1" fillId="0" borderId="4" xfId="2" applyFont="1" applyBorder="1" applyAlignment="1">
      <alignment horizontal="left" vertical="center"/>
    </xf>
    <xf numFmtId="182" fontId="1" fillId="0" borderId="24" xfId="2" applyNumberFormat="1" applyFont="1" applyBorder="1" applyAlignment="1">
      <alignment horizontal="center" vertical="center"/>
    </xf>
    <xf numFmtId="182" fontId="1" fillId="0" borderId="4" xfId="2" applyNumberFormat="1" applyFont="1" applyBorder="1" applyAlignment="1">
      <alignment horizontal="center" vertical="center"/>
    </xf>
    <xf numFmtId="182" fontId="1" fillId="0" borderId="56" xfId="2" applyNumberFormat="1" applyFont="1" applyBorder="1" applyAlignment="1">
      <alignment horizontal="center" vertical="center"/>
    </xf>
    <xf numFmtId="182" fontId="1" fillId="0" borderId="23" xfId="2" applyNumberFormat="1" applyFont="1" applyBorder="1" applyAlignment="1">
      <alignment horizontal="center" vertical="center"/>
    </xf>
    <xf numFmtId="0" fontId="1" fillId="0" borderId="0" xfId="2" applyFont="1" applyAlignment="1">
      <alignment vertical="center" wrapText="1"/>
    </xf>
    <xf numFmtId="0" fontId="26" fillId="0" borderId="62" xfId="4" applyFont="1" applyBorder="1" applyAlignment="1">
      <alignment horizontal="center" vertical="center" shrinkToFit="1"/>
    </xf>
    <xf numFmtId="0" fontId="26" fillId="0" borderId="63" xfId="4" applyFont="1" applyBorder="1" applyAlignment="1">
      <alignment horizontal="center" vertical="center" shrinkToFit="1"/>
    </xf>
    <xf numFmtId="182" fontId="1" fillId="0" borderId="17" xfId="2" applyNumberFormat="1" applyFont="1" applyBorder="1" applyAlignment="1">
      <alignment horizontal="center" vertical="center"/>
    </xf>
    <xf numFmtId="1" fontId="1" fillId="0" borderId="19" xfId="2" applyNumberFormat="1" applyFont="1" applyBorder="1" applyAlignment="1">
      <alignment horizontal="center" vertical="center" shrinkToFit="1"/>
    </xf>
    <xf numFmtId="1" fontId="1" fillId="0" borderId="20" xfId="2" applyNumberFormat="1" applyFont="1" applyBorder="1" applyAlignment="1">
      <alignment horizontal="center" vertical="center" shrinkToFit="1"/>
    </xf>
    <xf numFmtId="178" fontId="1" fillId="0" borderId="25" xfId="2" applyNumberFormat="1" applyFont="1" applyBorder="1" applyAlignment="1">
      <alignment horizontal="center" vertical="center"/>
    </xf>
    <xf numFmtId="0" fontId="1" fillId="0" borderId="2" xfId="2" applyFont="1" applyBorder="1" applyAlignment="1">
      <alignment horizontal="left" vertical="center"/>
    </xf>
    <xf numFmtId="0" fontId="1" fillId="0" borderId="2" xfId="8" applyFont="1" applyBorder="1" applyAlignment="1">
      <alignment horizontal="center" vertical="center"/>
    </xf>
    <xf numFmtId="0" fontId="1" fillId="0" borderId="15" xfId="8" applyFont="1" applyBorder="1">
      <alignment vertical="center"/>
    </xf>
    <xf numFmtId="20" fontId="1" fillId="0" borderId="2" xfId="8" applyNumberFormat="1" applyFont="1" applyBorder="1" applyAlignment="1">
      <alignment horizontal="center" vertical="center"/>
    </xf>
    <xf numFmtId="20" fontId="1" fillId="0" borderId="15" xfId="8" applyNumberFormat="1" applyFont="1" applyBorder="1" applyAlignment="1">
      <alignment horizontal="center" vertical="center"/>
    </xf>
    <xf numFmtId="20" fontId="1" fillId="0" borderId="21" xfId="2" applyNumberFormat="1" applyFont="1" applyBorder="1" applyAlignment="1">
      <alignment horizontal="center" vertical="center"/>
    </xf>
    <xf numFmtId="20" fontId="1" fillId="0" borderId="20" xfId="2" applyNumberFormat="1" applyFont="1" applyBorder="1" applyAlignment="1">
      <alignment horizontal="center" vertical="center"/>
    </xf>
    <xf numFmtId="180" fontId="1" fillId="0" borderId="18" xfId="2" applyNumberFormat="1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20" xfId="2" applyFont="1" applyBorder="1" applyAlignment="1">
      <alignment horizontal="center" vertical="center" shrinkToFit="1"/>
    </xf>
    <xf numFmtId="0" fontId="26" fillId="0" borderId="61" xfId="4" applyFont="1" applyBorder="1" applyAlignment="1">
      <alignment horizontal="center" vertical="center" wrapText="1"/>
    </xf>
    <xf numFmtId="182" fontId="29" fillId="0" borderId="2" xfId="4" applyNumberFormat="1" applyFont="1" applyBorder="1" applyAlignment="1">
      <alignment horizontal="center" vertical="center"/>
    </xf>
    <xf numFmtId="0" fontId="26" fillId="12" borderId="19" xfId="2" applyFont="1" applyFill="1" applyBorder="1" applyAlignment="1">
      <alignment horizontal="center" vertical="center"/>
    </xf>
    <xf numFmtId="0" fontId="26" fillId="12" borderId="20" xfId="2" applyFont="1" applyFill="1" applyBorder="1" applyAlignment="1">
      <alignment horizontal="center" vertical="center"/>
    </xf>
    <xf numFmtId="0" fontId="1" fillId="0" borderId="17" xfId="2" applyFont="1" applyBorder="1" applyAlignment="1">
      <alignment horizontal="center" vertical="center"/>
    </xf>
    <xf numFmtId="1" fontId="1" fillId="0" borderId="64" xfId="2" applyNumberFormat="1" applyFont="1" applyBorder="1" applyAlignment="1">
      <alignment horizontal="center" vertical="center"/>
    </xf>
    <xf numFmtId="1" fontId="1" fillId="0" borderId="15" xfId="2" applyNumberFormat="1" applyFont="1" applyBorder="1" applyAlignment="1">
      <alignment horizontal="center" vertical="center"/>
    </xf>
    <xf numFmtId="182" fontId="1" fillId="0" borderId="65" xfId="2" applyNumberFormat="1" applyFont="1" applyBorder="1" applyAlignment="1">
      <alignment horizontal="center" vertical="center"/>
    </xf>
    <xf numFmtId="179" fontId="1" fillId="0" borderId="66" xfId="6" applyNumberFormat="1" applyFont="1" applyBorder="1" applyAlignment="1">
      <alignment horizontal="center" vertical="center"/>
    </xf>
    <xf numFmtId="182" fontId="29" fillId="0" borderId="19" xfId="4" applyNumberFormat="1" applyFont="1" applyBorder="1" applyAlignment="1">
      <alignment horizontal="center" vertical="center" shrinkToFit="1"/>
    </xf>
    <xf numFmtId="182" fontId="29" fillId="0" borderId="20" xfId="4" applyNumberFormat="1" applyFont="1" applyBorder="1" applyAlignment="1">
      <alignment horizontal="center" vertical="center" shrinkToFit="1"/>
    </xf>
    <xf numFmtId="180" fontId="1" fillId="0" borderId="19" xfId="2" applyNumberFormat="1" applyFont="1" applyBorder="1" applyAlignment="1">
      <alignment horizontal="center" vertical="center"/>
    </xf>
    <xf numFmtId="180" fontId="1" fillId="0" borderId="21" xfId="2" applyNumberFormat="1" applyFont="1" applyBorder="1" applyAlignment="1">
      <alignment horizontal="center" vertical="center"/>
    </xf>
    <xf numFmtId="180" fontId="1" fillId="0" borderId="0" xfId="2" applyNumberFormat="1" applyFont="1">
      <alignment vertical="center"/>
    </xf>
    <xf numFmtId="180" fontId="1" fillId="0" borderId="60" xfId="2" applyNumberFormat="1" applyFont="1" applyBorder="1" applyAlignment="1">
      <alignment horizontal="center" vertical="center"/>
    </xf>
    <xf numFmtId="0" fontId="1" fillId="0" borderId="16" xfId="2" applyFont="1" applyBorder="1" applyAlignment="1">
      <alignment horizontal="center" vertical="center"/>
    </xf>
    <xf numFmtId="0" fontId="1" fillId="0" borderId="18" xfId="2" applyFont="1" applyBorder="1" applyAlignment="1">
      <alignment horizontal="center" vertical="center"/>
    </xf>
    <xf numFmtId="0" fontId="1" fillId="0" borderId="19" xfId="2" applyFont="1" applyBorder="1" applyAlignment="1">
      <alignment horizontal="center" vertical="center"/>
    </xf>
    <xf numFmtId="0" fontId="1" fillId="0" borderId="20" xfId="2" applyFont="1" applyBorder="1" applyAlignment="1">
      <alignment horizontal="center" vertical="center"/>
    </xf>
    <xf numFmtId="0" fontId="19" fillId="6" borderId="11" xfId="1" applyFont="1" applyFill="1" applyBorder="1" applyAlignment="1">
      <alignment horizontal="center" vertical="center"/>
    </xf>
    <xf numFmtId="0" fontId="19" fillId="6" borderId="13" xfId="1" applyFont="1" applyFill="1" applyBorder="1" applyAlignment="1">
      <alignment horizontal="center" vertical="center"/>
    </xf>
    <xf numFmtId="0" fontId="19" fillId="6" borderId="12" xfId="1" applyFont="1" applyFill="1" applyBorder="1" applyAlignment="1">
      <alignment horizontal="center" vertical="center"/>
    </xf>
    <xf numFmtId="0" fontId="19" fillId="7" borderId="11" xfId="1" applyFont="1" applyFill="1" applyBorder="1" applyAlignment="1">
      <alignment horizontal="center" vertical="center"/>
    </xf>
    <xf numFmtId="0" fontId="19" fillId="7" borderId="13" xfId="1" applyFont="1" applyFill="1" applyBorder="1" applyAlignment="1">
      <alignment horizontal="center" vertical="center"/>
    </xf>
    <xf numFmtId="0" fontId="19" fillId="7" borderId="12" xfId="1" applyFont="1" applyFill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" fillId="0" borderId="15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 wrapText="1"/>
    </xf>
    <xf numFmtId="0" fontId="22" fillId="0" borderId="14" xfId="2" applyFont="1" applyBorder="1" applyAlignment="1">
      <alignment horizontal="center" vertical="center" textRotation="255"/>
    </xf>
    <xf numFmtId="0" fontId="0" fillId="3" borderId="16" xfId="2" applyFont="1" applyFill="1" applyBorder="1" applyAlignment="1">
      <alignment horizontal="center" vertical="center" wrapText="1"/>
    </xf>
    <xf numFmtId="0" fontId="1" fillId="3" borderId="17" xfId="2" applyFont="1" applyFill="1" applyBorder="1" applyAlignment="1">
      <alignment horizontal="center" vertical="center"/>
    </xf>
    <xf numFmtId="0" fontId="1" fillId="0" borderId="11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179" fontId="16" fillId="0" borderId="3" xfId="6" applyNumberFormat="1" applyFont="1" applyFill="1" applyBorder="1" applyAlignment="1">
      <alignment horizontal="center" vertical="center"/>
    </xf>
    <xf numFmtId="179" fontId="16" fillId="0" borderId="4" xfId="6" applyNumberFormat="1" applyFont="1" applyFill="1" applyBorder="1" applyAlignment="1">
      <alignment horizontal="center" vertical="center"/>
    </xf>
    <xf numFmtId="0" fontId="19" fillId="4" borderId="11" xfId="1" applyFont="1" applyFill="1" applyBorder="1" applyAlignment="1">
      <alignment horizontal="center" vertical="center"/>
    </xf>
    <xf numFmtId="0" fontId="19" fillId="4" borderId="13" xfId="1" applyFont="1" applyFill="1" applyBorder="1" applyAlignment="1">
      <alignment horizontal="center" vertical="center"/>
    </xf>
    <xf numFmtId="0" fontId="19" fillId="5" borderId="11" xfId="1" applyFont="1" applyFill="1" applyBorder="1" applyAlignment="1">
      <alignment horizontal="center" vertical="center" shrinkToFit="1"/>
    </xf>
    <xf numFmtId="0" fontId="19" fillId="5" borderId="13" xfId="1" applyFont="1" applyFill="1" applyBorder="1" applyAlignment="1">
      <alignment horizontal="center" vertical="center" shrinkToFit="1"/>
    </xf>
    <xf numFmtId="0" fontId="19" fillId="5" borderId="12" xfId="1" applyFont="1" applyFill="1" applyBorder="1" applyAlignment="1">
      <alignment horizontal="center" vertical="center" shrinkToFit="1"/>
    </xf>
    <xf numFmtId="0" fontId="12" fillId="0" borderId="6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12" fillId="0" borderId="10" xfId="5" applyFont="1" applyBorder="1" applyAlignment="1">
      <alignment horizontal="center" vertical="center"/>
    </xf>
    <xf numFmtId="179" fontId="16" fillId="0" borderId="3" xfId="2" applyNumberFormat="1" applyFont="1" applyBorder="1" applyAlignment="1">
      <alignment horizontal="center" vertical="center"/>
    </xf>
    <xf numFmtId="179" fontId="16" fillId="0" borderId="4" xfId="2" applyNumberFormat="1" applyFont="1" applyBorder="1" applyAlignment="1">
      <alignment horizontal="center" vertical="center"/>
    </xf>
    <xf numFmtId="0" fontId="16" fillId="0" borderId="3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78" fontId="16" fillId="8" borderId="3" xfId="2" applyNumberFormat="1" applyFont="1" applyFill="1" applyBorder="1" applyAlignment="1">
      <alignment horizontal="center" vertical="center"/>
    </xf>
    <xf numFmtId="178" fontId="16" fillId="8" borderId="4" xfId="2" applyNumberFormat="1" applyFont="1" applyFill="1" applyBorder="1" applyAlignment="1">
      <alignment horizontal="center" vertical="center"/>
    </xf>
    <xf numFmtId="178" fontId="16" fillId="8" borderId="3" xfId="3" applyNumberFormat="1" applyFont="1" applyFill="1" applyBorder="1" applyAlignment="1">
      <alignment horizontal="center" vertical="center"/>
    </xf>
    <xf numFmtId="178" fontId="16" fillId="8" borderId="4" xfId="3" applyNumberFormat="1" applyFont="1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center"/>
    </xf>
    <xf numFmtId="178" fontId="7" fillId="0" borderId="4" xfId="2" applyNumberFormat="1" applyFont="1" applyBorder="1" applyAlignment="1">
      <alignment horizontal="center" vertical="center"/>
    </xf>
    <xf numFmtId="178" fontId="7" fillId="0" borderId="3" xfId="3" applyNumberFormat="1" applyFont="1" applyBorder="1" applyAlignment="1">
      <alignment horizontal="center" vertical="center"/>
    </xf>
    <xf numFmtId="178" fontId="7" fillId="0" borderId="4" xfId="3" applyNumberFormat="1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13" fillId="3" borderId="4" xfId="4" applyFont="1" applyFill="1" applyBorder="1" applyAlignment="1">
      <alignment horizontal="center" vertical="center"/>
    </xf>
    <xf numFmtId="0" fontId="13" fillId="3" borderId="2" xfId="4" applyFont="1" applyFill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  <xf numFmtId="176" fontId="1" fillId="4" borderId="3" xfId="3" applyNumberFormat="1" applyFont="1" applyFill="1" applyBorder="1" applyAlignment="1">
      <alignment horizontal="center" vertical="center"/>
    </xf>
    <xf numFmtId="176" fontId="1" fillId="4" borderId="4" xfId="3" applyNumberFormat="1" applyFont="1" applyFill="1" applyBorder="1" applyAlignment="1">
      <alignment horizontal="center" vertical="center"/>
    </xf>
    <xf numFmtId="176" fontId="0" fillId="5" borderId="3" xfId="3" applyNumberFormat="1" applyFont="1" applyFill="1" applyBorder="1" applyAlignment="1">
      <alignment horizontal="center" vertical="center"/>
    </xf>
    <xf numFmtId="176" fontId="1" fillId="5" borderId="4" xfId="3" applyNumberFormat="1" applyFont="1" applyFill="1" applyBorder="1" applyAlignment="1">
      <alignment horizontal="center" vertical="center"/>
    </xf>
    <xf numFmtId="176" fontId="0" fillId="6" borderId="3" xfId="3" applyNumberFormat="1" applyFont="1" applyFill="1" applyBorder="1" applyAlignment="1">
      <alignment horizontal="center" vertical="center"/>
    </xf>
    <xf numFmtId="176" fontId="1" fillId="6" borderId="4" xfId="3" applyNumberFormat="1" applyFont="1" applyFill="1" applyBorder="1" applyAlignment="1">
      <alignment horizontal="center" vertical="center"/>
    </xf>
    <xf numFmtId="176" fontId="0" fillId="7" borderId="3" xfId="3" applyNumberFormat="1" applyFont="1" applyFill="1" applyBorder="1" applyAlignment="1">
      <alignment horizontal="center" vertical="center"/>
    </xf>
    <xf numFmtId="176" fontId="1" fillId="7" borderId="4" xfId="3" applyNumberFormat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8" fillId="2" borderId="3" xfId="2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176" fontId="7" fillId="0" borderId="3" xfId="3" applyNumberFormat="1" applyFont="1" applyBorder="1" applyAlignment="1">
      <alignment horizontal="center" vertical="center"/>
    </xf>
    <xf numFmtId="176" fontId="7" fillId="0" borderId="4" xfId="3" applyNumberFormat="1" applyFont="1" applyBorder="1" applyAlignment="1">
      <alignment horizontal="center" vertical="center"/>
    </xf>
    <xf numFmtId="177" fontId="7" fillId="0" borderId="3" xfId="3" applyNumberFormat="1" applyFont="1" applyBorder="1" applyAlignment="1">
      <alignment horizontal="center" vertical="center"/>
    </xf>
    <xf numFmtId="177" fontId="7" fillId="0" borderId="4" xfId="3" applyNumberFormat="1" applyFont="1" applyBorder="1" applyAlignment="1">
      <alignment horizontal="center" vertical="center"/>
    </xf>
    <xf numFmtId="0" fontId="7" fillId="0" borderId="6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4" xfId="2" applyFont="1" applyBorder="1" applyAlignment="1">
      <alignment horizontal="center" vertical="center"/>
    </xf>
    <xf numFmtId="0" fontId="1" fillId="0" borderId="0" xfId="2" applyFont="1" applyAlignment="1">
      <alignment horizontal="left" vertical="center"/>
    </xf>
    <xf numFmtId="179" fontId="1" fillId="0" borderId="47" xfId="6" applyNumberFormat="1" applyFont="1" applyBorder="1" applyAlignment="1">
      <alignment horizontal="center" vertical="center"/>
    </xf>
    <xf numFmtId="179" fontId="1" fillId="0" borderId="53" xfId="6" applyNumberFormat="1" applyFont="1" applyBorder="1" applyAlignment="1">
      <alignment horizontal="center" vertical="center"/>
    </xf>
    <xf numFmtId="179" fontId="1" fillId="0" borderId="51" xfId="6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left" vertical="center" shrinkToFit="1"/>
    </xf>
    <xf numFmtId="0" fontId="1" fillId="0" borderId="4" xfId="2" applyFont="1" applyBorder="1" applyAlignment="1">
      <alignment horizontal="left" vertical="center" shrinkToFit="1"/>
    </xf>
    <xf numFmtId="0" fontId="1" fillId="0" borderId="14" xfId="2" applyFont="1" applyBorder="1" applyAlignment="1">
      <alignment horizontal="center" vertical="center" shrinkToFit="1"/>
    </xf>
    <xf numFmtId="0" fontId="1" fillId="0" borderId="15" xfId="2" applyFont="1" applyBorder="1" applyAlignment="1">
      <alignment horizontal="center" vertical="center" shrinkToFit="1"/>
    </xf>
    <xf numFmtId="0" fontId="1" fillId="0" borderId="59" xfId="2" applyFont="1" applyBorder="1" applyAlignment="1">
      <alignment vertical="center" shrinkToFit="1"/>
    </xf>
    <xf numFmtId="0" fontId="1" fillId="0" borderId="19" xfId="2" applyFont="1" applyBorder="1" applyAlignment="1">
      <alignment horizontal="center" vertical="center" shrinkToFit="1"/>
    </xf>
    <xf numFmtId="0" fontId="1" fillId="0" borderId="20" xfId="2" applyFont="1" applyBorder="1" applyAlignment="1">
      <alignment horizontal="center" vertical="center" shrinkToFit="1"/>
    </xf>
    <xf numFmtId="0" fontId="28" fillId="11" borderId="52" xfId="2" applyFont="1" applyFill="1" applyBorder="1" applyAlignment="1">
      <alignment horizontal="center" vertical="center" wrapText="1"/>
    </xf>
    <xf numFmtId="0" fontId="28" fillId="11" borderId="54" xfId="2" applyFont="1" applyFill="1" applyBorder="1" applyAlignment="1">
      <alignment horizontal="center" vertical="center" wrapText="1"/>
    </xf>
    <xf numFmtId="0" fontId="28" fillId="11" borderId="57" xfId="2" applyFont="1" applyFill="1" applyBorder="1" applyAlignment="1">
      <alignment horizontal="center" vertical="center" wrapText="1"/>
    </xf>
    <xf numFmtId="0" fontId="1" fillId="0" borderId="26" xfId="2" applyFont="1" applyBorder="1" applyAlignment="1">
      <alignment horizontal="left" vertical="center" shrinkToFit="1"/>
    </xf>
    <xf numFmtId="0" fontId="1" fillId="0" borderId="24" xfId="2" applyFont="1" applyBorder="1" applyAlignment="1">
      <alignment horizontal="left" vertical="center" shrinkToFit="1"/>
    </xf>
    <xf numFmtId="179" fontId="1" fillId="0" borderId="47" xfId="6" applyNumberFormat="1" applyFont="1" applyBorder="1" applyAlignment="1">
      <alignment horizontal="center" vertical="center" shrinkToFit="1"/>
    </xf>
    <xf numFmtId="179" fontId="1" fillId="0" borderId="53" xfId="6" applyNumberFormat="1" applyFont="1" applyBorder="1" applyAlignment="1">
      <alignment horizontal="center" vertical="center" shrinkToFit="1"/>
    </xf>
    <xf numFmtId="179" fontId="1" fillId="0" borderId="51" xfId="6" applyNumberFormat="1" applyFont="1" applyBorder="1" applyAlignment="1">
      <alignment horizontal="center" vertical="center" shrinkToFit="1"/>
    </xf>
    <xf numFmtId="0" fontId="1" fillId="0" borderId="45" xfId="2" applyFont="1" applyBorder="1" applyAlignment="1">
      <alignment horizontal="center" vertical="center" shrinkToFit="1"/>
    </xf>
    <xf numFmtId="0" fontId="1" fillId="0" borderId="46" xfId="2" applyFont="1" applyBorder="1" applyAlignment="1">
      <alignment horizontal="center" vertical="center" shrinkToFit="1"/>
    </xf>
    <xf numFmtId="0" fontId="26" fillId="4" borderId="52" xfId="2" applyFont="1" applyFill="1" applyBorder="1" applyAlignment="1">
      <alignment horizontal="center" vertical="center" wrapText="1"/>
    </xf>
    <xf numFmtId="0" fontId="26" fillId="4" borderId="54" xfId="2" applyFont="1" applyFill="1" applyBorder="1" applyAlignment="1">
      <alignment horizontal="center" vertical="center"/>
    </xf>
    <xf numFmtId="0" fontId="26" fillId="4" borderId="55" xfId="2" applyFont="1" applyFill="1" applyBorder="1" applyAlignment="1">
      <alignment horizontal="center" vertical="center"/>
    </xf>
    <xf numFmtId="0" fontId="26" fillId="4" borderId="57" xfId="2" applyFont="1" applyFill="1" applyBorder="1" applyAlignment="1">
      <alignment horizontal="center" vertical="center"/>
    </xf>
    <xf numFmtId="180" fontId="1" fillId="0" borderId="45" xfId="2" applyNumberFormat="1" applyFont="1" applyBorder="1" applyAlignment="1">
      <alignment horizontal="center" vertical="center"/>
    </xf>
    <xf numFmtId="180" fontId="1" fillId="0" borderId="25" xfId="2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center" vertical="center" wrapText="1"/>
    </xf>
    <xf numFmtId="0" fontId="1" fillId="0" borderId="21" xfId="2" applyFont="1" applyBorder="1" applyAlignment="1">
      <alignment horizontal="center" vertical="center" wrapText="1"/>
    </xf>
    <xf numFmtId="0" fontId="1" fillId="0" borderId="25" xfId="2" applyFont="1" applyBorder="1" applyAlignment="1">
      <alignment horizontal="center" vertical="center"/>
    </xf>
    <xf numFmtId="0" fontId="1" fillId="0" borderId="46" xfId="2" applyFont="1" applyBorder="1" applyAlignment="1">
      <alignment horizontal="center" vertical="center"/>
    </xf>
    <xf numFmtId="0" fontId="7" fillId="3" borderId="45" xfId="2" applyFont="1" applyFill="1" applyBorder="1" applyAlignment="1">
      <alignment horizontal="center" vertical="center" wrapText="1"/>
    </xf>
    <xf numFmtId="0" fontId="7" fillId="3" borderId="26" xfId="2" applyFont="1" applyFill="1" applyBorder="1" applyAlignment="1">
      <alignment horizontal="center" vertical="center"/>
    </xf>
    <xf numFmtId="0" fontId="7" fillId="3" borderId="19" xfId="2" applyFont="1" applyFill="1" applyBorder="1" applyAlignment="1">
      <alignment horizontal="center" vertical="center"/>
    </xf>
    <xf numFmtId="0" fontId="7" fillId="3" borderId="22" xfId="2" applyFont="1" applyFill="1" applyBorder="1" applyAlignment="1">
      <alignment horizontal="center" vertical="center"/>
    </xf>
    <xf numFmtId="0" fontId="1" fillId="7" borderId="45" xfId="2" applyFont="1" applyFill="1" applyBorder="1" applyAlignment="1">
      <alignment horizontal="center" vertical="center"/>
    </xf>
    <xf numFmtId="0" fontId="1" fillId="7" borderId="19" xfId="2" applyFont="1" applyFill="1" applyBorder="1" applyAlignment="1">
      <alignment horizontal="center" vertical="center"/>
    </xf>
    <xf numFmtId="0" fontId="1" fillId="7" borderId="25" xfId="2" applyFont="1" applyFill="1" applyBorder="1" applyAlignment="1">
      <alignment horizontal="center" vertical="center"/>
    </xf>
    <xf numFmtId="0" fontId="1" fillId="7" borderId="21" xfId="2" applyFont="1" applyFill="1" applyBorder="1" applyAlignment="1">
      <alignment horizontal="center" vertical="center"/>
    </xf>
    <xf numFmtId="0" fontId="1" fillId="6" borderId="46" xfId="2" applyFont="1" applyFill="1" applyBorder="1" applyAlignment="1">
      <alignment horizontal="center" vertical="center"/>
    </xf>
    <xf numFmtId="0" fontId="1" fillId="6" borderId="20" xfId="2" applyFont="1" applyFill="1" applyBorder="1" applyAlignment="1">
      <alignment horizontal="center" vertical="center"/>
    </xf>
    <xf numFmtId="0" fontId="1" fillId="4" borderId="45" xfId="2" applyFont="1" applyFill="1" applyBorder="1" applyAlignment="1">
      <alignment horizontal="center" vertical="center"/>
    </xf>
    <xf numFmtId="0" fontId="1" fillId="4" borderId="19" xfId="2" applyFont="1" applyFill="1" applyBorder="1" applyAlignment="1">
      <alignment horizontal="center" vertical="center"/>
    </xf>
    <xf numFmtId="0" fontId="1" fillId="6" borderId="44" xfId="2" applyFont="1" applyFill="1" applyBorder="1" applyAlignment="1">
      <alignment horizontal="center" vertical="center"/>
    </xf>
    <xf numFmtId="0" fontId="1" fillId="6" borderId="50" xfId="2" applyFont="1" applyFill="1" applyBorder="1" applyAlignment="1">
      <alignment horizontal="center" vertical="center"/>
    </xf>
    <xf numFmtId="0" fontId="1" fillId="8" borderId="44" xfId="2" applyFont="1" applyFill="1" applyBorder="1" applyAlignment="1">
      <alignment horizontal="center" vertical="center"/>
    </xf>
    <xf numFmtId="0" fontId="1" fillId="8" borderId="50" xfId="2" applyFont="1" applyFill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 shrinkToFit="1"/>
    </xf>
    <xf numFmtId="0" fontId="1" fillId="5" borderId="51" xfId="2" applyFont="1" applyFill="1" applyBorder="1" applyAlignment="1">
      <alignment horizontal="center" vertical="center" shrinkToFit="1"/>
    </xf>
    <xf numFmtId="0" fontId="1" fillId="0" borderId="44" xfId="2" applyFont="1" applyBorder="1" applyAlignment="1">
      <alignment horizontal="center" vertical="center"/>
    </xf>
    <xf numFmtId="0" fontId="1" fillId="0" borderId="50" xfId="2" applyFont="1" applyBorder="1" applyAlignment="1">
      <alignment horizontal="center" vertical="center"/>
    </xf>
    <xf numFmtId="0" fontId="1" fillId="0" borderId="26" xfId="2" applyFont="1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/>
    </xf>
    <xf numFmtId="0" fontId="12" fillId="0" borderId="33" xfId="2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40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/>
    </xf>
    <xf numFmtId="0" fontId="12" fillId="0" borderId="41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22" fillId="0" borderId="33" xfId="2" applyFont="1" applyBorder="1" applyAlignment="1">
      <alignment horizontal="center" vertical="center"/>
    </xf>
    <xf numFmtId="0" fontId="22" fillId="0" borderId="41" xfId="2" applyFont="1" applyBorder="1" applyAlignment="1">
      <alignment horizontal="center" vertical="center"/>
    </xf>
    <xf numFmtId="0" fontId="22" fillId="0" borderId="0" xfId="2" applyFont="1" applyAlignment="1">
      <alignment horizontal="center" vertical="center"/>
    </xf>
    <xf numFmtId="0" fontId="22" fillId="0" borderId="40" xfId="2" applyFont="1" applyBorder="1" applyAlignment="1">
      <alignment horizontal="center" vertical="center"/>
    </xf>
    <xf numFmtId="0" fontId="1" fillId="4" borderId="24" xfId="2" applyFont="1" applyFill="1" applyBorder="1" applyAlignment="1">
      <alignment horizontal="center" vertical="center"/>
    </xf>
    <xf numFmtId="0" fontId="1" fillId="4" borderId="23" xfId="2" applyFont="1" applyFill="1" applyBorder="1" applyAlignment="1">
      <alignment horizontal="center" vertical="center"/>
    </xf>
    <xf numFmtId="181" fontId="22" fillId="0" borderId="16" xfId="2" applyNumberFormat="1" applyFont="1" applyBorder="1" applyAlignment="1">
      <alignment horizontal="left" vertical="center"/>
    </xf>
    <xf numFmtId="181" fontId="22" fillId="0" borderId="6" xfId="2" applyNumberFormat="1" applyFont="1" applyBorder="1" applyAlignment="1">
      <alignment horizontal="left" vertical="center"/>
    </xf>
    <xf numFmtId="0" fontId="1" fillId="0" borderId="42" xfId="2" applyFont="1" applyBorder="1" applyAlignment="1">
      <alignment horizontal="center" vertical="center"/>
    </xf>
    <xf numFmtId="0" fontId="1" fillId="0" borderId="48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 shrinkToFit="1"/>
    </xf>
    <xf numFmtId="0" fontId="1" fillId="0" borderId="49" xfId="2" applyFont="1" applyBorder="1" applyAlignment="1">
      <alignment horizontal="center" vertical="center" shrinkToFit="1"/>
    </xf>
    <xf numFmtId="0" fontId="1" fillId="0" borderId="21" xfId="2" applyFont="1" applyBorder="1" applyAlignment="1">
      <alignment horizontal="center" vertical="center"/>
    </xf>
    <xf numFmtId="0" fontId="12" fillId="0" borderId="29" xfId="2" applyFont="1" applyBorder="1" applyAlignment="1">
      <alignment horizontal="center" vertical="center"/>
    </xf>
    <xf numFmtId="0" fontId="12" fillId="0" borderId="35" xfId="2" applyFont="1" applyBorder="1" applyAlignment="1">
      <alignment horizontal="center" vertical="center"/>
    </xf>
    <xf numFmtId="0" fontId="12" fillId="0" borderId="36" xfId="2" applyFont="1" applyBorder="1" applyAlignment="1">
      <alignment horizontal="center" vertical="center"/>
    </xf>
    <xf numFmtId="0" fontId="12" fillId="0" borderId="37" xfId="2" applyFont="1" applyBorder="1" applyAlignment="1">
      <alignment horizontal="center" vertical="center"/>
    </xf>
    <xf numFmtId="0" fontId="12" fillId="0" borderId="30" xfId="2" applyFont="1" applyBorder="1" applyAlignment="1">
      <alignment horizontal="center" vertical="center"/>
    </xf>
    <xf numFmtId="0" fontId="12" fillId="0" borderId="31" xfId="2" applyFont="1" applyBorder="1" applyAlignment="1">
      <alignment horizontal="center" vertical="center"/>
    </xf>
    <xf numFmtId="0" fontId="12" fillId="0" borderId="32" xfId="2" applyFont="1" applyBorder="1" applyAlignment="1">
      <alignment horizontal="center" vertical="center"/>
    </xf>
    <xf numFmtId="0" fontId="12" fillId="0" borderId="38" xfId="2" applyFont="1" applyBorder="1" applyAlignment="1">
      <alignment horizontal="center" vertical="center"/>
    </xf>
    <xf numFmtId="0" fontId="12" fillId="0" borderId="39" xfId="2" applyFont="1" applyBorder="1" applyAlignment="1">
      <alignment horizontal="center" vertical="center"/>
    </xf>
    <xf numFmtId="0" fontId="1" fillId="8" borderId="25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" fillId="5" borderId="46" xfId="2" applyFont="1" applyFill="1" applyBorder="1" applyAlignment="1">
      <alignment horizontal="center" vertical="center" wrapText="1"/>
    </xf>
    <xf numFmtId="0" fontId="1" fillId="5" borderId="20" xfId="2" applyFont="1" applyFill="1" applyBorder="1" applyAlignment="1">
      <alignment horizontal="center" vertical="center" wrapText="1"/>
    </xf>
    <xf numFmtId="179" fontId="1" fillId="0" borderId="46" xfId="6" applyNumberFormat="1" applyFont="1" applyBorder="1" applyAlignment="1">
      <alignment horizontal="center" vertical="center"/>
    </xf>
    <xf numFmtId="179" fontId="1" fillId="0" borderId="15" xfId="6" applyNumberFormat="1" applyFont="1" applyBorder="1" applyAlignment="1">
      <alignment horizontal="center" vertical="center"/>
    </xf>
    <xf numFmtId="179" fontId="1" fillId="0" borderId="20" xfId="6" applyNumberFormat="1" applyFont="1" applyBorder="1" applyAlignment="1">
      <alignment horizontal="center" vertical="center"/>
    </xf>
    <xf numFmtId="0" fontId="1" fillId="0" borderId="25" xfId="2" applyFont="1" applyBorder="1" applyAlignment="1">
      <alignment horizontal="left" vertical="center" shrinkToFit="1"/>
    </xf>
    <xf numFmtId="0" fontId="1" fillId="0" borderId="2" xfId="2" applyFont="1" applyBorder="1" applyAlignment="1">
      <alignment horizontal="left" vertical="center" shrinkToFit="1"/>
    </xf>
    <xf numFmtId="179" fontId="1" fillId="0" borderId="64" xfId="6" applyNumberFormat="1" applyFont="1" applyBorder="1" applyAlignment="1">
      <alignment horizontal="center" vertical="center"/>
    </xf>
    <xf numFmtId="0" fontId="26" fillId="12" borderId="45" xfId="2" applyFont="1" applyFill="1" applyBorder="1" applyAlignment="1">
      <alignment horizontal="center" vertical="center" wrapText="1"/>
    </xf>
    <xf numFmtId="0" fontId="1" fillId="12" borderId="46" xfId="2" applyFont="1" applyFill="1" applyBorder="1" applyAlignment="1">
      <alignment horizontal="center" vertical="center"/>
    </xf>
    <xf numFmtId="0" fontId="7" fillId="0" borderId="24" xfId="2" applyFont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12" fillId="0" borderId="27" xfId="2" applyFont="1" applyBorder="1" applyAlignment="1">
      <alignment horizontal="center" vertical="center" wrapText="1"/>
    </xf>
    <xf numFmtId="0" fontId="12" fillId="0" borderId="28" xfId="2" applyFont="1" applyBorder="1" applyAlignment="1">
      <alignment horizontal="center" vertical="center" wrapText="1"/>
    </xf>
    <xf numFmtId="0" fontId="12" fillId="0" borderId="35" xfId="2" applyFont="1" applyBorder="1" applyAlignment="1">
      <alignment horizontal="center" vertical="center" wrapText="1"/>
    </xf>
    <xf numFmtId="0" fontId="12" fillId="0" borderId="36" xfId="2" applyFont="1" applyBorder="1" applyAlignment="1">
      <alignment horizontal="center" vertical="center" wrapText="1"/>
    </xf>
    <xf numFmtId="0" fontId="1" fillId="4" borderId="60" xfId="2" applyFont="1" applyFill="1" applyBorder="1" applyAlignment="1">
      <alignment horizontal="center" vertical="center"/>
    </xf>
    <xf numFmtId="0" fontId="1" fillId="4" borderId="68" xfId="2" applyFont="1" applyFill="1" applyBorder="1" applyAlignment="1">
      <alignment horizontal="center" vertical="center"/>
    </xf>
    <xf numFmtId="0" fontId="1" fillId="7" borderId="44" xfId="2" applyFont="1" applyFill="1" applyBorder="1" applyAlignment="1">
      <alignment horizontal="center" vertical="center"/>
    </xf>
    <xf numFmtId="0" fontId="1" fillId="7" borderId="50" xfId="2" applyFont="1" applyFill="1" applyBorder="1" applyAlignment="1">
      <alignment horizontal="center" vertical="center"/>
    </xf>
    <xf numFmtId="0" fontId="1" fillId="6" borderId="47" xfId="2" applyFont="1" applyFill="1" applyBorder="1" applyAlignment="1">
      <alignment horizontal="center" vertical="center"/>
    </xf>
    <xf numFmtId="0" fontId="1" fillId="6" borderId="51" xfId="2" applyFont="1" applyFill="1" applyBorder="1" applyAlignment="1">
      <alignment horizontal="center" vertical="center"/>
    </xf>
    <xf numFmtId="0" fontId="1" fillId="0" borderId="60" xfId="2" applyFont="1" applyBorder="1" applyAlignment="1">
      <alignment horizontal="center" vertical="center" shrinkToFit="1"/>
    </xf>
    <xf numFmtId="0" fontId="1" fillId="0" borderId="68" xfId="2" applyFont="1" applyBorder="1" applyAlignment="1">
      <alignment horizontal="center" vertical="center" shrinkToFit="1"/>
    </xf>
    <xf numFmtId="0" fontId="1" fillId="0" borderId="67" xfId="2" applyFont="1" applyBorder="1" applyAlignment="1">
      <alignment horizontal="center" vertical="center"/>
    </xf>
    <xf numFmtId="0" fontId="1" fillId="0" borderId="43" xfId="2" applyFont="1" applyBorder="1" applyAlignment="1">
      <alignment horizontal="center" vertical="center"/>
    </xf>
    <xf numFmtId="0" fontId="1" fillId="0" borderId="69" xfId="2" applyFont="1" applyBorder="1" applyAlignment="1">
      <alignment horizontal="center" vertical="center"/>
    </xf>
    <xf numFmtId="0" fontId="1" fillId="0" borderId="49" xfId="2" applyFont="1" applyBorder="1" applyAlignment="1">
      <alignment horizontal="center" vertical="center"/>
    </xf>
    <xf numFmtId="0" fontId="1" fillId="5" borderId="47" xfId="2" applyFont="1" applyFill="1" applyBorder="1" applyAlignment="1">
      <alignment horizontal="center" vertical="center" wrapText="1"/>
    </xf>
    <xf numFmtId="0" fontId="1" fillId="5" borderId="51" xfId="2" applyFont="1" applyFill="1" applyBorder="1" applyAlignment="1">
      <alignment horizontal="center" vertical="center" wrapText="1"/>
    </xf>
    <xf numFmtId="180" fontId="1" fillId="0" borderId="11" xfId="2" applyNumberFormat="1" applyFont="1" applyBorder="1" applyAlignment="1">
      <alignment horizontal="center" vertical="center"/>
    </xf>
    <xf numFmtId="180" fontId="1" fillId="0" borderId="24" xfId="2" applyNumberFormat="1" applyFont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1" fillId="0" borderId="50" xfId="2" applyFont="1" applyBorder="1" applyAlignment="1">
      <alignment horizontal="center" vertical="center" wrapText="1"/>
    </xf>
    <xf numFmtId="0" fontId="1" fillId="0" borderId="26" xfId="2" applyFont="1" applyBorder="1" applyAlignment="1">
      <alignment horizontal="center" vertical="center"/>
    </xf>
    <xf numFmtId="0" fontId="7" fillId="3" borderId="27" xfId="2" applyFont="1" applyFill="1" applyBorder="1" applyAlignment="1">
      <alignment horizontal="center" vertical="center" wrapText="1"/>
    </xf>
    <xf numFmtId="0" fontId="7" fillId="3" borderId="33" xfId="2" applyFont="1" applyFill="1" applyBorder="1" applyAlignment="1">
      <alignment horizontal="center" vertical="center" wrapText="1"/>
    </xf>
    <xf numFmtId="0" fontId="7" fillId="3" borderId="35" xfId="2" applyFont="1" applyFill="1" applyBorder="1" applyAlignment="1">
      <alignment horizontal="center" vertical="center" wrapText="1"/>
    </xf>
    <xf numFmtId="0" fontId="7" fillId="3" borderId="70" xfId="2" applyFont="1" applyFill="1" applyBorder="1" applyAlignment="1">
      <alignment horizontal="center" vertical="center" wrapText="1"/>
    </xf>
    <xf numFmtId="0" fontId="1" fillId="7" borderId="60" xfId="2" applyFont="1" applyFill="1" applyBorder="1" applyAlignment="1">
      <alignment horizontal="center" vertical="center"/>
    </xf>
    <xf numFmtId="0" fontId="1" fillId="7" borderId="68" xfId="2" applyFont="1" applyFill="1" applyBorder="1" applyAlignment="1">
      <alignment horizontal="center" vertical="center"/>
    </xf>
    <xf numFmtId="0" fontId="1" fillId="5" borderId="51" xfId="2" applyFont="1" applyFill="1" applyBorder="1" applyAlignment="1">
      <alignment horizontal="center" vertical="center" wrapText="1" shrinkToFit="1"/>
    </xf>
    <xf numFmtId="0" fontId="1" fillId="0" borderId="47" xfId="2" applyFont="1" applyBorder="1" applyAlignment="1">
      <alignment horizontal="center" vertical="center" wrapText="1"/>
    </xf>
    <xf numFmtId="0" fontId="1" fillId="0" borderId="51" xfId="2" applyFont="1" applyBorder="1" applyAlignment="1">
      <alignment horizontal="center" vertical="center" wrapText="1"/>
    </xf>
    <xf numFmtId="0" fontId="26" fillId="12" borderId="11" xfId="2" applyFont="1" applyFill="1" applyBorder="1" applyAlignment="1">
      <alignment horizontal="center" vertical="center" wrapText="1"/>
    </xf>
    <xf numFmtId="0" fontId="26" fillId="12" borderId="12" xfId="2" applyFont="1" applyFill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 wrapText="1"/>
    </xf>
    <xf numFmtId="0" fontId="7" fillId="0" borderId="33" xfId="2" applyFont="1" applyBorder="1" applyAlignment="1">
      <alignment horizontal="center" vertical="center" wrapText="1"/>
    </xf>
    <xf numFmtId="0" fontId="7" fillId="0" borderId="35" xfId="2" applyFont="1" applyBorder="1" applyAlignment="1">
      <alignment horizontal="center" vertical="center" wrapText="1"/>
    </xf>
    <xf numFmtId="0" fontId="7" fillId="0" borderId="70" xfId="2" applyFont="1" applyBorder="1" applyAlignment="1">
      <alignment horizontal="center" vertical="center" wrapText="1"/>
    </xf>
    <xf numFmtId="0" fontId="1" fillId="0" borderId="45" xfId="2" applyFont="1" applyBorder="1" applyAlignment="1">
      <alignment horizontal="center" vertical="center"/>
    </xf>
  </cellXfs>
  <cellStyles count="9">
    <cellStyle name="一般" xfId="0" builtinId="0"/>
    <cellStyle name="一般 2 17 2" xfId="5" xr:uid="{662F48AC-A1A5-4AA1-A92D-CE02F4C700C3}"/>
    <cellStyle name="一般 2 2 2" xfId="2" xr:uid="{43F96FCB-3879-4139-ADF4-FBC14938AA7B}"/>
    <cellStyle name="一般 2 4" xfId="8" xr:uid="{3760B261-7D7A-4A7A-9784-B0C4CC6D89B8}"/>
    <cellStyle name="一般 2 8" xfId="4" xr:uid="{52DE925B-3A59-4B1A-99E8-045A621A94BC}"/>
    <cellStyle name="一般 3" xfId="1" xr:uid="{30F16012-5E69-4490-A013-7AC762A0FE22}"/>
    <cellStyle name="一般 3 3" xfId="7" xr:uid="{DF43D444-DA1D-4CC4-8DEF-2CEB79A652CF}"/>
    <cellStyle name="千分位 2" xfId="3" xr:uid="{2952FEE4-85F8-4E8B-8553-B022C616DCE3}"/>
    <cellStyle name="百分比 2" xfId="6" xr:uid="{F407925A-4ED3-49F2-AE5D-7E454CB25D4B}"/>
  </cellStyles>
  <dxfs count="676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customXml" Target="../customXml/item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theme" Target="theme/theme1.xml"/><Relationship Id="rId9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90DE-8068-43E0-A46D-68421C81DE97}">
  <sheetPr>
    <tabColor theme="9" tint="0.59999389629810485"/>
  </sheetPr>
  <dimension ref="B1:AR42"/>
  <sheetViews>
    <sheetView tabSelected="1" zoomScale="70" zoomScaleNormal="70" workbookViewId="0">
      <selection activeCell="R10" sqref="R1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267</v>
      </c>
      <c r="D3" s="266"/>
      <c r="E3" s="3" t="s">
        <v>2</v>
      </c>
      <c r="F3" s="267">
        <f>'0430(18度C)'!D1+'0430(4度C)'!D1</f>
        <v>150674</v>
      </c>
      <c r="G3" s="268"/>
      <c r="H3" s="3" t="s">
        <v>3</v>
      </c>
      <c r="I3" s="269">
        <f>'0430(18度C)'!F1+'0430(4度C)'!F1</f>
        <v>4446498.879999999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467.18097356986993</v>
      </c>
      <c r="F6" s="244" t="e">
        <f>AVERAGE(#REF!,D14:K14)</f>
        <v>#REF!</v>
      </c>
      <c r="G6" s="245">
        <f>AVERAGE(D14:K14)</f>
        <v>170.54851267383228</v>
      </c>
      <c r="H6" s="246"/>
      <c r="I6" s="245">
        <f>AVERAGE(L14:O14)</f>
        <v>97.878787878787875</v>
      </c>
      <c r="J6" s="246"/>
      <c r="K6" s="245">
        <f>AVERAGE(D32:O32)</f>
        <v>715.94326241134752</v>
      </c>
      <c r="L6" s="246"/>
      <c r="M6" s="245">
        <f>AVERAGE(P32:X32)</f>
        <v>711.66978148361125</v>
      </c>
      <c r="N6" s="246"/>
      <c r="O6" s="232">
        <f>'0430(4度C)'!Y2</f>
        <v>0</v>
      </c>
      <c r="P6" s="232">
        <f>'0430(4度C)'!Z2</f>
        <v>0</v>
      </c>
      <c r="Q6" s="232">
        <f>'0430(4度C)'!AC2</f>
        <v>55</v>
      </c>
      <c r="R6" s="232">
        <f>'0430(4度C)'!AD2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417.06453190105208</v>
      </c>
      <c r="F7" s="240" t="e">
        <f>AVERAGE(#REF!,D15:K15)</f>
        <v>#REF!</v>
      </c>
      <c r="G7" s="241">
        <f>AVERAGE(D15:K15)</f>
        <v>152.55672288064292</v>
      </c>
      <c r="H7" s="242"/>
      <c r="I7" s="241">
        <f>AVERAGE(L15:O15)</f>
        <v>87.933171869225006</v>
      </c>
      <c r="J7" s="242"/>
      <c r="K7" s="241">
        <f>AVERAGE(D33:O33)</f>
        <v>639.21328029165636</v>
      </c>
      <c r="L7" s="242"/>
      <c r="M7" s="241">
        <f>AVERAGE(P33:X33)</f>
        <v>634.57903770422161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0.89355679395417498</v>
      </c>
      <c r="F8" s="236" t="e">
        <f>AVERAGE(D16:K16,#REF!)</f>
        <v>#REF!</v>
      </c>
      <c r="G8" s="225">
        <f>AVERAGE(D16:K16)</f>
        <v>0.89422610165036631</v>
      </c>
      <c r="H8" s="226"/>
      <c r="I8" s="225">
        <f>AVERAGE(L16:O16)</f>
        <v>0.90105420906430367</v>
      </c>
      <c r="J8" s="226"/>
      <c r="K8" s="225">
        <f>AVERAGE(D34:O34)</f>
        <v>0.89104462412495966</v>
      </c>
      <c r="L8" s="226"/>
      <c r="M8" s="225">
        <f>AVERAGE(P34:X34)</f>
        <v>0.89211166406539077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100.84112149532712</v>
      </c>
      <c r="G14" s="28">
        <v>83.720930232558146</v>
      </c>
      <c r="H14" s="28">
        <v>183.67346938775509</v>
      </c>
      <c r="I14" s="28" t="s">
        <v>42</v>
      </c>
      <c r="J14" s="28" t="s">
        <v>42</v>
      </c>
      <c r="K14" s="29">
        <v>400</v>
      </c>
      <c r="L14" s="27" t="s">
        <v>42</v>
      </c>
      <c r="M14" s="30">
        <v>86.666666666666671</v>
      </c>
      <c r="N14" s="28">
        <v>109.09090909090909</v>
      </c>
      <c r="O14" s="31" t="s">
        <v>42</v>
      </c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75.601161813425335</v>
      </c>
      <c r="F15" s="35">
        <v>90.545586201088085</v>
      </c>
      <c r="G15" s="35">
        <v>74.950554531469891</v>
      </c>
      <c r="H15" s="35">
        <v>162.73183324238875</v>
      </c>
      <c r="I15" s="35" t="s">
        <v>42</v>
      </c>
      <c r="J15" s="35" t="s">
        <v>42</v>
      </c>
      <c r="K15" s="36">
        <v>358.95447861484251</v>
      </c>
      <c r="L15" s="34" t="s">
        <v>42</v>
      </c>
      <c r="M15" s="37">
        <v>80.108220762376348</v>
      </c>
      <c r="N15" s="35">
        <v>95.758122976073665</v>
      </c>
      <c r="O15" s="38" t="s">
        <v>42</v>
      </c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0.89461374812553318</v>
      </c>
      <c r="F16" s="43">
        <f t="shared" si="0"/>
        <v>0.8979034034769624</v>
      </c>
      <c r="G16" s="43">
        <f t="shared" si="0"/>
        <v>0.89524273468144588</v>
      </c>
      <c r="H16" s="43">
        <f t="shared" si="0"/>
        <v>0.88598442543078326</v>
      </c>
      <c r="I16" s="43" t="s">
        <v>42</v>
      </c>
      <c r="J16" s="43" t="s">
        <v>42</v>
      </c>
      <c r="K16" s="44">
        <f t="shared" ref="K16" si="1">K15/K14</f>
        <v>0.89738619653710627</v>
      </c>
      <c r="L16" s="42" t="s">
        <v>42</v>
      </c>
      <c r="M16" s="45">
        <f t="shared" ref="M16:N16" si="2">M15/M14</f>
        <v>0.92432562418126551</v>
      </c>
      <c r="N16" s="43">
        <f t="shared" si="2"/>
        <v>0.87778279394734193</v>
      </c>
      <c r="O16" s="46" t="s">
        <v>42</v>
      </c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 t="s">
        <v>42</v>
      </c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0.51590277777777782</v>
      </c>
      <c r="F18" s="48">
        <v>0.54625000000000001</v>
      </c>
      <c r="G18" s="48">
        <v>0.58618055555555559</v>
      </c>
      <c r="H18" s="48">
        <v>0.5221296296296295</v>
      </c>
      <c r="I18" s="48" t="s">
        <v>42</v>
      </c>
      <c r="J18" s="48" t="s">
        <v>42</v>
      </c>
      <c r="K18" s="48">
        <v>0.38401620370370371</v>
      </c>
      <c r="L18" s="47" t="s">
        <v>42</v>
      </c>
      <c r="M18" s="49">
        <v>0.84270833333333339</v>
      </c>
      <c r="N18" s="48">
        <v>0.81527777777777777</v>
      </c>
      <c r="O18" s="50" t="s">
        <v>42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9</v>
      </c>
      <c r="G21" s="52">
        <v>11</v>
      </c>
      <c r="H21" s="52">
        <v>11</v>
      </c>
      <c r="I21" s="52"/>
      <c r="J21" s="52"/>
      <c r="K21" s="53">
        <v>6</v>
      </c>
      <c r="L21" s="54"/>
      <c r="M21" s="55">
        <v>4</v>
      </c>
      <c r="N21" s="52">
        <v>5</v>
      </c>
      <c r="O21" s="56"/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21.6</v>
      </c>
      <c r="G23" s="58">
        <v>21.5</v>
      </c>
      <c r="H23" s="58">
        <v>19.600000000000001</v>
      </c>
      <c r="I23" s="58" t="s">
        <v>42</v>
      </c>
      <c r="J23" s="58" t="s">
        <v>42</v>
      </c>
      <c r="K23" s="59">
        <v>7.25</v>
      </c>
      <c r="L23" s="57" t="s">
        <v>42</v>
      </c>
      <c r="M23" s="60">
        <v>21.75</v>
      </c>
      <c r="N23" s="58">
        <v>18.666666666666668</v>
      </c>
      <c r="O23" s="61" t="s">
        <v>42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950</v>
      </c>
      <c r="X32" s="31">
        <v>829.78723404255322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268.53366037076262</v>
      </c>
      <c r="H33" s="35">
        <v>390.87096043575912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993.68422133685726</v>
      </c>
      <c r="N33" s="35">
        <v>799.82478295993951</v>
      </c>
      <c r="O33" s="35">
        <v>743.15277635496273</v>
      </c>
      <c r="P33" s="34">
        <v>260.75268041129391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696.39295012642742</v>
      </c>
      <c r="W33" s="35">
        <v>845.64134105585129</v>
      </c>
      <c r="X33" s="38">
        <v>735.5291792233138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0.87646403037679455</v>
      </c>
      <c r="H34" s="43">
        <f>H33/H32</f>
        <v>0.90200990869790565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0.90334929212441573</v>
      </c>
      <c r="N34" s="43">
        <f>N33/N32</f>
        <v>0.88869420328882165</v>
      </c>
      <c r="O34" s="43">
        <f>O33/O32</f>
        <v>0.8847056861368604</v>
      </c>
      <c r="P34" s="42">
        <f>P33/P32</f>
        <v>0.8933193680757292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0.89857154855022892</v>
      </c>
      <c r="W34" s="43">
        <f>W33/W32</f>
        <v>0.89014878005879083</v>
      </c>
      <c r="X34" s="46">
        <f>X33/X32</f>
        <v>0.88640695957681404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0.40365740740740741</v>
      </c>
      <c r="H36" s="48">
        <v>0.31631944444444449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0.38686342592592593</v>
      </c>
      <c r="N36" s="48">
        <v>0.52420138888888901</v>
      </c>
      <c r="O36" s="48">
        <v>0.51964120370370381</v>
      </c>
      <c r="P36" s="47">
        <v>0.7503819444444445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0.78847222222222224</v>
      </c>
      <c r="W36" s="48">
        <v>1.094895833333333</v>
      </c>
      <c r="X36" s="50">
        <v>1.082384259259259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3.8333333333333335</v>
      </c>
      <c r="O37" s="58">
        <v>4.2857142857142856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3.6</v>
      </c>
      <c r="X37" s="61">
        <v>4.2727272727272725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P6:P8"/>
    <mergeCell ref="Q6:Q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25:C25"/>
    <mergeCell ref="B26:C26"/>
    <mergeCell ref="B29:C29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14:B16"/>
    <mergeCell ref="B17:B18"/>
    <mergeCell ref="B19:B20"/>
    <mergeCell ref="B21:B22"/>
    <mergeCell ref="B23:C23"/>
    <mergeCell ref="B24:C24"/>
    <mergeCell ref="B38:C38"/>
    <mergeCell ref="B39:C3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CE839-3001-48F8-8B1B-51374ECEB8E1}">
  <sheetPr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22" sqref="Y22"/>
      <selection pane="bottomLeft" activeCell="Y22" sqref="Y22:Z2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93443</v>
      </c>
      <c r="E1" s="88" t="s">
        <v>3</v>
      </c>
      <c r="F1" s="89">
        <f>SUM(G5:G157)</f>
        <v>1887255.0499999996</v>
      </c>
      <c r="G1" s="90" t="s">
        <v>84</v>
      </c>
      <c r="H1" s="91">
        <f>L21+L38+L55+L72+L89+L106+L123+L140+L157</f>
        <v>53.075108225108224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46142</v>
      </c>
      <c r="B2" s="343"/>
      <c r="C2" s="92" t="s">
        <v>40</v>
      </c>
      <c r="D2" s="93">
        <f>AVERAGE(N21,N38,N55,N72,N89,N106,N123,N140,N157)</f>
        <v>637.15361691946316</v>
      </c>
      <c r="E2" s="93" t="s">
        <v>91</v>
      </c>
      <c r="F2" s="94">
        <f>F1/D1</f>
        <v>20.196858512676172</v>
      </c>
      <c r="G2" s="95" t="s">
        <v>92</v>
      </c>
      <c r="H2" s="96">
        <f>COUNT(H5:H157)</f>
        <v>9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1076</v>
      </c>
      <c r="G5" s="148">
        <f t="shared" ref="G5:G8" si="0">E5*F5</f>
        <v>27588.639999999999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3181.9957450030943</v>
      </c>
      <c r="N5" s="152">
        <f>M5/L5</f>
        <v>289.27234045482675</v>
      </c>
      <c r="O5" s="154">
        <f>L5-I5</f>
        <v>0</v>
      </c>
      <c r="P5" s="155">
        <f>N5-K5</f>
        <v>-38.000386817900505</v>
      </c>
      <c r="Q5" s="156">
        <f>N5/K5</f>
        <v>0.88388770694530405</v>
      </c>
      <c r="R5" s="292">
        <f>Q21</f>
        <v>0.87646403037679455</v>
      </c>
      <c r="S5" s="157">
        <v>0.29166666666666669</v>
      </c>
      <c r="T5" s="158">
        <v>0.30575231481481485</v>
      </c>
      <c r="U5" s="159"/>
      <c r="V5" s="160">
        <v>20.289153466462984</v>
      </c>
      <c r="W5" s="161"/>
      <c r="X5" s="162"/>
      <c r="Y5" s="295"/>
      <c r="Z5" s="296"/>
      <c r="AA5" s="115">
        <f>M5-J5</f>
        <v>-418.00425499690573</v>
      </c>
      <c r="AB5" s="156">
        <f>M5/J5</f>
        <v>0.88388770694530394</v>
      </c>
      <c r="AC5" s="277">
        <f>AB21</f>
        <v>0.87646403037679455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2366</v>
      </c>
      <c r="G6" s="103">
        <f t="shared" si="0"/>
        <v>69844.319999999992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3158.0217309505792</v>
      </c>
      <c r="N6" s="106">
        <f>M6/L6</f>
        <v>263.16847757921494</v>
      </c>
      <c r="O6" s="108">
        <f>L6-I6</f>
        <v>0</v>
      </c>
      <c r="P6" s="109">
        <f>N6-K6</f>
        <v>-36.831522420785063</v>
      </c>
      <c r="Q6" s="110">
        <f>N6/K6</f>
        <v>0.87722825859738307</v>
      </c>
      <c r="R6" s="293"/>
      <c r="S6" s="47">
        <v>0.30972222222222223</v>
      </c>
      <c r="T6" s="48">
        <v>0.3409375</v>
      </c>
      <c r="U6" s="111">
        <v>5.7166666666666277</v>
      </c>
      <c r="V6" s="112">
        <v>44.952192256533138</v>
      </c>
      <c r="W6" s="113"/>
      <c r="X6" s="116"/>
      <c r="Y6" s="282"/>
      <c r="Z6" s="283"/>
      <c r="AA6" s="117">
        <f>M6-J6</f>
        <v>-441.97826904942076</v>
      </c>
      <c r="AB6" s="110">
        <f>M6/J6</f>
        <v>0.87722825859738307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2656</v>
      </c>
      <c r="G7" s="103">
        <f t="shared" si="0"/>
        <v>79281.600000000006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3157.5698158130203</v>
      </c>
      <c r="N7" s="106">
        <f>M7/L7</f>
        <v>263.13081798441834</v>
      </c>
      <c r="O7" s="108">
        <f>L7-I7</f>
        <v>0</v>
      </c>
      <c r="P7" s="109">
        <f>N7-K7</f>
        <v>-36.869182015581657</v>
      </c>
      <c r="Q7" s="110">
        <f>N7/K7</f>
        <v>0.87710272661472777</v>
      </c>
      <c r="R7" s="293"/>
      <c r="S7" s="47">
        <v>0.34444444444444444</v>
      </c>
      <c r="T7" s="48">
        <v>0.37949074074074074</v>
      </c>
      <c r="U7" s="111">
        <v>5.0499999999999901</v>
      </c>
      <c r="V7" s="112">
        <v>50.469192858992265</v>
      </c>
      <c r="W7" s="113"/>
      <c r="X7" s="116"/>
      <c r="Y7" s="282"/>
      <c r="Z7" s="283"/>
      <c r="AA7" s="117">
        <f>M7-J7</f>
        <v>-442.43018418697966</v>
      </c>
      <c r="AB7" s="110">
        <f>M7/J7</f>
        <v>0.87710272661472788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1576</v>
      </c>
      <c r="G8" s="103">
        <f t="shared" si="0"/>
        <v>45026.32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3123.4947456591494</v>
      </c>
      <c r="N8" s="106">
        <f>M8/L8</f>
        <v>260.29122880492912</v>
      </c>
      <c r="O8" s="108">
        <f>L8-I8</f>
        <v>0</v>
      </c>
      <c r="P8" s="109">
        <f>N8-K8</f>
        <v>-39.708771195070881</v>
      </c>
      <c r="Q8" s="110">
        <f>N8/K8</f>
        <v>0.86763742934976373</v>
      </c>
      <c r="R8" s="293"/>
      <c r="S8" s="47">
        <v>0.38263888888888886</v>
      </c>
      <c r="T8" s="48">
        <v>0.40365740740740741</v>
      </c>
      <c r="U8" s="111">
        <v>4.5333333333332959</v>
      </c>
      <c r="V8" s="112">
        <v>30.273782317519171</v>
      </c>
      <c r="W8" s="113"/>
      <c r="X8" s="116"/>
      <c r="Y8" s="282"/>
      <c r="Z8" s="283"/>
      <c r="AA8" s="117">
        <f>M8-J8</f>
        <v>-476.50525434085057</v>
      </c>
      <c r="AB8" s="110">
        <f>M8/J8</f>
        <v>0.86763742934976373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3155.2705093564605</v>
      </c>
      <c r="N21" s="138">
        <f>M21/L21</f>
        <v>268.53366037076262</v>
      </c>
      <c r="O21" s="139">
        <f>L21-I21</f>
        <v>0</v>
      </c>
      <c r="P21" s="140">
        <f>N21-K21</f>
        <v>-37.84931835264166</v>
      </c>
      <c r="Q21" s="141">
        <f>N21/K21</f>
        <v>0.87646403037679455</v>
      </c>
      <c r="R21" s="294"/>
      <c r="S21" s="142">
        <f>S5</f>
        <v>0.29166666666666669</v>
      </c>
      <c r="T21" s="143">
        <f>INDEX(T5:T20,COUNTA(T5:T20))</f>
        <v>0.40365740740740741</v>
      </c>
      <c r="U21" s="144"/>
      <c r="V21" s="166"/>
      <c r="W21" s="167"/>
      <c r="X21" s="138"/>
      <c r="Y21" s="285"/>
      <c r="Z21" s="286"/>
      <c r="AA21" s="168">
        <f>M21-J21</f>
        <v>-444.72949064353952</v>
      </c>
      <c r="AB21" s="141">
        <f>M21/J21</f>
        <v>0.87646403037679455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576</v>
      </c>
      <c r="G22" s="148">
        <f t="shared" ref="G22:G23" si="5">E22*F22</f>
        <v>8081.28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2346.3268388349625</v>
      </c>
      <c r="N22" s="152">
        <f>M22/L22</f>
        <v>391.05447313916039</v>
      </c>
      <c r="O22" s="154">
        <f>L22-I22</f>
        <v>0</v>
      </c>
      <c r="P22" s="155">
        <f>N22-K22</f>
        <v>-42.278860194172921</v>
      </c>
      <c r="Q22" s="156">
        <f>N22/K22</f>
        <v>0.9024333995519086</v>
      </c>
      <c r="R22" s="292">
        <f>Q38</f>
        <v>0.90200990869790565</v>
      </c>
      <c r="S22" s="157">
        <v>0.29166666666666669</v>
      </c>
      <c r="T22" s="158">
        <v>0.3018865740740741</v>
      </c>
      <c r="U22" s="159"/>
      <c r="V22" s="160">
        <v>14.7294057366536</v>
      </c>
      <c r="W22" s="158"/>
      <c r="X22" s="169"/>
      <c r="Y22" s="295"/>
      <c r="Z22" s="296"/>
      <c r="AA22" s="115">
        <f>M22-J22</f>
        <v>-253.67316116503753</v>
      </c>
      <c r="AB22" s="156">
        <f>M22/J22</f>
        <v>0.9024333995519086</v>
      </c>
      <c r="AC22" s="277">
        <f>AB38</f>
        <v>0.90200990869790565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645</v>
      </c>
      <c r="G23" s="103">
        <f t="shared" si="5"/>
        <v>9346.0499999999993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2344.1246863941474</v>
      </c>
      <c r="N23" s="106">
        <f>M23/L23</f>
        <v>390.6874477323579</v>
      </c>
      <c r="O23" s="108">
        <f>L23-I23</f>
        <v>0</v>
      </c>
      <c r="P23" s="109">
        <f>N23-K23</f>
        <v>-42.645885600975419</v>
      </c>
      <c r="Q23" s="110">
        <f>N23/K23</f>
        <v>0.90158641784390292</v>
      </c>
      <c r="R23" s="293"/>
      <c r="S23" s="47">
        <v>0.30486111111111114</v>
      </c>
      <c r="T23" s="48">
        <v>0.31631944444444449</v>
      </c>
      <c r="U23" s="111">
        <v>5</v>
      </c>
      <c r="V23" s="112">
        <v>16.5093607113239</v>
      </c>
      <c r="W23" s="113"/>
      <c r="X23" s="13"/>
      <c r="Y23" s="282"/>
      <c r="Z23" s="283"/>
      <c r="AA23" s="117">
        <f>M23-J23</f>
        <v>-255.87531360585263</v>
      </c>
      <c r="AB23" s="110">
        <f>M23/J23</f>
        <v>0.90158641784390281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2345.2257626145547</v>
      </c>
      <c r="N38" s="138">
        <f>M38/L38</f>
        <v>390.87096043575912</v>
      </c>
      <c r="O38" s="139">
        <f>L38-I38</f>
        <v>0</v>
      </c>
      <c r="P38" s="140">
        <f>N38-K38</f>
        <v>-42.462372897574198</v>
      </c>
      <c r="Q38" s="141">
        <f>N38/K38</f>
        <v>0.90200990869790565</v>
      </c>
      <c r="R38" s="294"/>
      <c r="S38" s="142">
        <f>S22</f>
        <v>0.29166666666666669</v>
      </c>
      <c r="T38" s="143">
        <f>INDEX(T22:T37,COUNTA(T22:T37))</f>
        <v>0.31631944444444449</v>
      </c>
      <c r="U38" s="144"/>
      <c r="V38" s="166"/>
      <c r="W38" s="167"/>
      <c r="X38" s="138"/>
      <c r="Y38" s="285"/>
      <c r="Z38" s="286"/>
      <c r="AA38" s="168">
        <f>M38-J38</f>
        <v>-254.7742373854453</v>
      </c>
      <c r="AB38" s="141">
        <f>M38/J38</f>
        <v>0.90200990869790565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2340</v>
      </c>
      <c r="G39" s="148">
        <f t="shared" ref="G39" si="9">E39*F39</f>
        <v>43360.200000000004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2981.0526640105718</v>
      </c>
      <c r="N39" s="152">
        <f>M39/L39</f>
        <v>993.68422133685726</v>
      </c>
      <c r="O39" s="154">
        <f>L39-I39</f>
        <v>0</v>
      </c>
      <c r="P39" s="155">
        <f>N39-K39</f>
        <v>-106.31577866314274</v>
      </c>
      <c r="Q39" s="156">
        <f>N39/K39</f>
        <v>0.90334929212441573</v>
      </c>
      <c r="R39" s="292">
        <f>Q55</f>
        <v>0.90334929212441573</v>
      </c>
      <c r="S39" s="157">
        <v>0.35416666666666669</v>
      </c>
      <c r="T39" s="158">
        <v>0.38686342592592593</v>
      </c>
      <c r="U39" s="159"/>
      <c r="V39" s="112">
        <v>47.097457114733515</v>
      </c>
      <c r="W39" s="161"/>
      <c r="X39" s="162"/>
      <c r="Y39" s="295"/>
      <c r="Z39" s="296"/>
      <c r="AA39" s="115">
        <f>M39-J39</f>
        <v>-318.94733598942821</v>
      </c>
      <c r="AB39" s="156">
        <f>M39/J39</f>
        <v>0.90334929212441573</v>
      </c>
      <c r="AC39" s="277">
        <f>AB55</f>
        <v>0.90334929212441573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2981.0526640105718</v>
      </c>
      <c r="N55" s="138">
        <f t="shared" ref="N55:N61" si="13">M55/L55</f>
        <v>993.68422133685726</v>
      </c>
      <c r="O55" s="139">
        <f t="shared" ref="O55:O61" si="14">L55-I55</f>
        <v>0</v>
      </c>
      <c r="P55" s="140">
        <f t="shared" ref="P55:P61" si="15">N55-K55</f>
        <v>-106.31577866314274</v>
      </c>
      <c r="Q55" s="141">
        <f t="shared" ref="Q55:Q61" si="16">N55/K55</f>
        <v>0.90334929212441573</v>
      </c>
      <c r="R55" s="294"/>
      <c r="S55" s="142">
        <f>S39</f>
        <v>0.35416666666666669</v>
      </c>
      <c r="T55" s="143">
        <f>INDEX(T39:T54,COUNTA(T39:T54))</f>
        <v>0.38686342592592593</v>
      </c>
      <c r="U55" s="144"/>
      <c r="V55" s="166"/>
      <c r="W55" s="99"/>
      <c r="X55" s="69"/>
      <c r="Y55" s="285"/>
      <c r="Z55" s="286"/>
      <c r="AA55" s="168">
        <f t="shared" ref="AA55:AA61" si="17">M55-J55</f>
        <v>-318.94733598942821</v>
      </c>
      <c r="AB55" s="141">
        <f t="shared" ref="AB55:AB61" si="18">M55/J55</f>
        <v>0.90334929212441573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3382</v>
      </c>
      <c r="G56" s="148">
        <f t="shared" ref="G56:G61" si="19">E56*F56</f>
        <v>47449.46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1" si="20">F56/V56*60</f>
        <v>2706.098701298698</v>
      </c>
      <c r="N56" s="152">
        <f t="shared" si="13"/>
        <v>902.03290043289928</v>
      </c>
      <c r="O56" s="154">
        <f t="shared" si="14"/>
        <v>0</v>
      </c>
      <c r="P56" s="155">
        <f t="shared" si="15"/>
        <v>-97.967099567100718</v>
      </c>
      <c r="Q56" s="156">
        <f t="shared" si="16"/>
        <v>0.9020329004328993</v>
      </c>
      <c r="R56" s="292">
        <f>Q72</f>
        <v>0.88869420328882165</v>
      </c>
      <c r="S56" s="157">
        <v>0.25</v>
      </c>
      <c r="T56" s="158">
        <v>0.30207175925925928</v>
      </c>
      <c r="U56" s="159"/>
      <c r="V56" s="160">
        <v>74.986178406063175</v>
      </c>
      <c r="W56" s="161"/>
      <c r="X56" s="162"/>
      <c r="Y56" s="295"/>
      <c r="Z56" s="296"/>
      <c r="AA56" s="115">
        <f t="shared" si="17"/>
        <v>-293.90129870130204</v>
      </c>
      <c r="AB56" s="156">
        <f t="shared" si="18"/>
        <v>0.9020329004328993</v>
      </c>
      <c r="AC56" s="277">
        <f>AB72</f>
        <v>0.88869420328882176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4555</v>
      </c>
      <c r="G57" s="103">
        <f t="shared" si="19"/>
        <v>65045.399999999994</v>
      </c>
      <c r="H57" s="26"/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3181.5653333603505</v>
      </c>
      <c r="N57" s="106">
        <f t="shared" si="13"/>
        <v>1060.5217777867836</v>
      </c>
      <c r="O57" s="108">
        <f t="shared" si="14"/>
        <v>0</v>
      </c>
      <c r="P57" s="109">
        <f t="shared" si="15"/>
        <v>-139.47822221321644</v>
      </c>
      <c r="Q57" s="110">
        <f t="shared" si="16"/>
        <v>0.88376814815565297</v>
      </c>
      <c r="R57" s="293"/>
      <c r="S57" s="47">
        <v>0.31180555555555556</v>
      </c>
      <c r="T57" s="48">
        <v>0.37145833333333333</v>
      </c>
      <c r="U57" s="111">
        <v>15</v>
      </c>
      <c r="V57" s="112">
        <v>85.901111988589022</v>
      </c>
      <c r="W57" s="113"/>
      <c r="X57" s="116"/>
      <c r="Y57" s="282"/>
      <c r="Z57" s="283"/>
      <c r="AA57" s="117">
        <f t="shared" si="17"/>
        <v>-418.43466663964955</v>
      </c>
      <c r="AB57" s="110">
        <f t="shared" si="18"/>
        <v>0.88376814815565286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2416</v>
      </c>
      <c r="G58" s="103">
        <f t="shared" si="19"/>
        <v>43222.239999999998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3184.6141608717894</v>
      </c>
      <c r="N58" s="106">
        <f t="shared" si="13"/>
        <v>796.15354021794735</v>
      </c>
      <c r="O58" s="108">
        <f t="shared" si="14"/>
        <v>0</v>
      </c>
      <c r="P58" s="109">
        <f t="shared" si="15"/>
        <v>-103.84645978205265</v>
      </c>
      <c r="Q58" s="110">
        <f t="shared" si="16"/>
        <v>0.88461504468660812</v>
      </c>
      <c r="R58" s="293"/>
      <c r="S58" s="47">
        <v>0.38125000000000003</v>
      </c>
      <c r="T58" s="48">
        <v>0.41285879629629635</v>
      </c>
      <c r="U58" s="111">
        <v>15</v>
      </c>
      <c r="V58" s="112">
        <v>45.518858071119404</v>
      </c>
      <c r="W58" s="113"/>
      <c r="X58" s="116"/>
      <c r="Y58" s="282"/>
      <c r="Z58" s="283"/>
      <c r="AA58" s="117">
        <f t="shared" si="17"/>
        <v>-415.38583912821059</v>
      </c>
      <c r="AB58" s="110">
        <f t="shared" si="18"/>
        <v>0.88461504468660812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851</v>
      </c>
      <c r="G59" s="103">
        <f t="shared" si="19"/>
        <v>18960.280000000002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2951.3574727125724</v>
      </c>
      <c r="N59" s="106">
        <f t="shared" si="13"/>
        <v>590.27149454251446</v>
      </c>
      <c r="O59" s="108">
        <f t="shared" si="14"/>
        <v>0</v>
      </c>
      <c r="P59" s="109">
        <f t="shared" si="15"/>
        <v>-69.728505457485539</v>
      </c>
      <c r="Q59" s="110">
        <f t="shared" si="16"/>
        <v>0.89435074930684011</v>
      </c>
      <c r="R59" s="293"/>
      <c r="S59" s="47">
        <v>0.42291666666666672</v>
      </c>
      <c r="T59" s="48">
        <v>0.4349305555555556</v>
      </c>
      <c r="U59" s="111">
        <v>15</v>
      </c>
      <c r="V59" s="112">
        <v>17.300513567768903</v>
      </c>
      <c r="W59" s="113"/>
      <c r="X59" s="116"/>
      <c r="Y59" s="282"/>
      <c r="Z59" s="283"/>
      <c r="AA59" s="117">
        <f t="shared" si="17"/>
        <v>-348.64252728742758</v>
      </c>
      <c r="AB59" s="110">
        <f t="shared" si="18"/>
        <v>0.89435074930684011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1738</v>
      </c>
      <c r="G60" s="103">
        <f t="shared" si="19"/>
        <v>31596.84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3184.4382864459994</v>
      </c>
      <c r="N60" s="106">
        <f t="shared" si="13"/>
        <v>1061.4794288153332</v>
      </c>
      <c r="O60" s="108">
        <f t="shared" si="14"/>
        <v>0</v>
      </c>
      <c r="P60" s="109">
        <f t="shared" si="15"/>
        <v>-138.52057118466678</v>
      </c>
      <c r="Q60" s="110">
        <f t="shared" si="16"/>
        <v>0.88456619067944431</v>
      </c>
      <c r="R60" s="293"/>
      <c r="S60" s="47">
        <v>0.44513888888888897</v>
      </c>
      <c r="T60" s="48">
        <v>0.46787037037037044</v>
      </c>
      <c r="U60" s="111">
        <v>14.70000000000006</v>
      </c>
      <c r="V60" s="112">
        <v>32.746748600482995</v>
      </c>
      <c r="W60" s="113"/>
      <c r="X60" s="116"/>
      <c r="Y60" s="282"/>
      <c r="Z60" s="283"/>
      <c r="AA60" s="117">
        <f t="shared" si="17"/>
        <v>-415.56171355400056</v>
      </c>
      <c r="AB60" s="110">
        <f t="shared" si="18"/>
        <v>0.88456619067944431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3552</v>
      </c>
      <c r="G61" s="121">
        <f t="shared" si="19"/>
        <v>97608.960000000006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3187.8960533891986</v>
      </c>
      <c r="N61" s="106">
        <f t="shared" si="13"/>
        <v>637.57921067783968</v>
      </c>
      <c r="O61" s="108">
        <f t="shared" si="14"/>
        <v>0</v>
      </c>
      <c r="P61" s="109">
        <f t="shared" si="15"/>
        <v>-82.420789322160317</v>
      </c>
      <c r="Q61" s="110">
        <f t="shared" si="16"/>
        <v>0.88552668149699953</v>
      </c>
      <c r="R61" s="293"/>
      <c r="S61" s="47">
        <v>0.47777777777777786</v>
      </c>
      <c r="T61" s="120">
        <v>0.52420138888888901</v>
      </c>
      <c r="U61" s="111">
        <v>15</v>
      </c>
      <c r="V61" s="112">
        <v>66.852869864882308</v>
      </c>
      <c r="W61" s="113"/>
      <c r="X61" s="116"/>
      <c r="Y61" s="282"/>
      <c r="Z61" s="283"/>
      <c r="AA61" s="117">
        <f t="shared" si="17"/>
        <v>-412.10394661080136</v>
      </c>
      <c r="AB61" s="110">
        <f t="shared" si="18"/>
        <v>0.88552668149699965</v>
      </c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3.8333333333333335</v>
      </c>
      <c r="J72" s="137">
        <f t="shared" si="22"/>
        <v>3450</v>
      </c>
      <c r="K72" s="138">
        <f t="shared" ref="K72" si="23">J72/I72</f>
        <v>900</v>
      </c>
      <c r="L72" s="136">
        <f t="shared" ref="L72:M72" si="24">AVERAGE(L56:L71)</f>
        <v>3.8333333333333335</v>
      </c>
      <c r="M72" s="137">
        <f t="shared" si="24"/>
        <v>3065.9950013464349</v>
      </c>
      <c r="N72" s="138">
        <f t="shared" ref="N72:N79" si="25">M72/L72</f>
        <v>799.82478295993951</v>
      </c>
      <c r="O72" s="139">
        <f t="shared" ref="O72:O79" si="26">L72-I72</f>
        <v>0</v>
      </c>
      <c r="P72" s="140">
        <f t="shared" ref="P72:P79" si="27">N72-K72</f>
        <v>-100.17521704006049</v>
      </c>
      <c r="Q72" s="141">
        <f t="shared" ref="Q72:Q79" si="28">N72/K72</f>
        <v>0.88869420328882165</v>
      </c>
      <c r="R72" s="294"/>
      <c r="S72" s="142">
        <f>S56</f>
        <v>0.25</v>
      </c>
      <c r="T72" s="143">
        <f>INDEX(T56:T71,COUNTA(T56:T71))</f>
        <v>0.52420138888888901</v>
      </c>
      <c r="U72" s="144"/>
      <c r="V72" s="166"/>
      <c r="W72" s="99"/>
      <c r="X72" s="69"/>
      <c r="Y72" s="285"/>
      <c r="Z72" s="286"/>
      <c r="AA72" s="168">
        <f t="shared" ref="AA72:AA79" si="29">M72-J72</f>
        <v>-384.00499865356505</v>
      </c>
      <c r="AB72" s="141">
        <f t="shared" ref="AB72:AB79" si="30">M72/J72</f>
        <v>0.88869420328882176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2966</v>
      </c>
      <c r="G73" s="148">
        <f t="shared" ref="G73:G79" si="31">E73*F73</f>
        <v>70353.51999999999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3181.6575423838131</v>
      </c>
      <c r="N73" s="152">
        <f t="shared" si="25"/>
        <v>636.33150847676256</v>
      </c>
      <c r="O73" s="154">
        <f t="shared" si="26"/>
        <v>0</v>
      </c>
      <c r="P73" s="155">
        <f t="shared" si="27"/>
        <v>-83.668491523237435</v>
      </c>
      <c r="Q73" s="156">
        <f t="shared" si="28"/>
        <v>0.88379376177328139</v>
      </c>
      <c r="R73" s="292">
        <f>Q89</f>
        <v>0.8847056861368604</v>
      </c>
      <c r="S73" s="157">
        <v>0.25</v>
      </c>
      <c r="T73" s="158">
        <v>0.2888310185185185</v>
      </c>
      <c r="U73" s="159"/>
      <c r="V73" s="160">
        <v>55.933109591255985</v>
      </c>
      <c r="W73" s="158"/>
      <c r="X73" s="169"/>
      <c r="Y73" s="295"/>
      <c r="Z73" s="296"/>
      <c r="AA73" s="115">
        <f t="shared" si="29"/>
        <v>-418.34245761618695</v>
      </c>
      <c r="AB73" s="156">
        <f t="shared" si="30"/>
        <v>0.88379376177328139</v>
      </c>
      <c r="AC73" s="277">
        <f>AB89</f>
        <v>0.88470568613686029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3799</v>
      </c>
      <c r="G74" s="103">
        <f t="shared" si="31"/>
        <v>63291.340000000004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3184.6958276693372</v>
      </c>
      <c r="N74" s="106">
        <f t="shared" si="25"/>
        <v>636.93916553386748</v>
      </c>
      <c r="O74" s="108">
        <f t="shared" si="26"/>
        <v>0</v>
      </c>
      <c r="P74" s="109">
        <f t="shared" si="27"/>
        <v>-83.060834466132519</v>
      </c>
      <c r="Q74" s="110">
        <f t="shared" si="28"/>
        <v>0.88463772990814926</v>
      </c>
      <c r="R74" s="293"/>
      <c r="S74" s="47">
        <v>0.2986111111111111</v>
      </c>
      <c r="T74" s="48">
        <v>0.34831018518518519</v>
      </c>
      <c r="U74" s="111">
        <v>15</v>
      </c>
      <c r="V74" s="112">
        <v>71.573554378288563</v>
      </c>
      <c r="W74" s="113"/>
      <c r="X74" s="13"/>
      <c r="Y74" s="282"/>
      <c r="Z74" s="283"/>
      <c r="AA74" s="117">
        <f t="shared" si="29"/>
        <v>-415.30417233066282</v>
      </c>
      <c r="AB74" s="110">
        <f t="shared" si="30"/>
        <v>0.88463772990814926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830</v>
      </c>
      <c r="G75" s="103">
        <f t="shared" si="31"/>
        <v>15089.4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3182.6659073571773</v>
      </c>
      <c r="N75" s="106">
        <f t="shared" si="25"/>
        <v>1060.8886357857257</v>
      </c>
      <c r="O75" s="108">
        <f t="shared" si="26"/>
        <v>0</v>
      </c>
      <c r="P75" s="109">
        <f t="shared" si="27"/>
        <v>-139.11136421427432</v>
      </c>
      <c r="Q75" s="110">
        <f t="shared" si="28"/>
        <v>0.88407386315477143</v>
      </c>
      <c r="R75" s="293"/>
      <c r="S75" s="47">
        <v>0.35833333333333334</v>
      </c>
      <c r="T75" s="48">
        <v>0.36918981481481483</v>
      </c>
      <c r="U75" s="111">
        <v>15</v>
      </c>
      <c r="V75" s="112">
        <v>15.647259702905146</v>
      </c>
      <c r="W75" s="113"/>
      <c r="X75" s="13"/>
      <c r="Y75" s="282"/>
      <c r="Z75" s="283"/>
      <c r="AA75" s="117">
        <f t="shared" si="29"/>
        <v>-417.33409264282272</v>
      </c>
      <c r="AB75" s="110">
        <f t="shared" si="30"/>
        <v>0.88407386315477143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1238</v>
      </c>
      <c r="G76" s="103">
        <f t="shared" si="31"/>
        <v>30987.140000000003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3187.7820141427169</v>
      </c>
      <c r="N76" s="106">
        <f t="shared" si="25"/>
        <v>637.55640282854336</v>
      </c>
      <c r="O76" s="108">
        <f t="shared" si="26"/>
        <v>0</v>
      </c>
      <c r="P76" s="109">
        <f t="shared" si="27"/>
        <v>-82.443597171456645</v>
      </c>
      <c r="Q76" s="110">
        <f t="shared" si="28"/>
        <v>0.88549500392853242</v>
      </c>
      <c r="R76" s="293"/>
      <c r="S76" s="47">
        <v>0.37916666666666671</v>
      </c>
      <c r="T76" s="48">
        <v>0.39534722222222224</v>
      </c>
      <c r="U76" s="111">
        <v>15</v>
      </c>
      <c r="V76" s="112">
        <v>23.301467813813471</v>
      </c>
      <c r="W76" s="113"/>
      <c r="X76" s="116"/>
      <c r="Y76" s="282"/>
      <c r="Z76" s="283"/>
      <c r="AA76" s="117">
        <f t="shared" si="29"/>
        <v>-412.21798585728311</v>
      </c>
      <c r="AB76" s="110">
        <f t="shared" si="30"/>
        <v>0.88549500392853242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1588</v>
      </c>
      <c r="G77" s="103">
        <f t="shared" si="31"/>
        <v>39414.160000000003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3187.431837392945</v>
      </c>
      <c r="N77" s="106">
        <f t="shared" si="25"/>
        <v>637.48636747858905</v>
      </c>
      <c r="O77" s="108">
        <f t="shared" si="26"/>
        <v>0</v>
      </c>
      <c r="P77" s="109">
        <f t="shared" si="27"/>
        <v>-82.513632521410955</v>
      </c>
      <c r="Q77" s="110">
        <f t="shared" si="28"/>
        <v>0.88539773260915144</v>
      </c>
      <c r="R77" s="293"/>
      <c r="S77" s="47">
        <v>0.40555555555555561</v>
      </c>
      <c r="T77" s="48">
        <v>0.42630787037037043</v>
      </c>
      <c r="U77" s="111">
        <v>14.70000000000006</v>
      </c>
      <c r="V77" s="112">
        <v>29.892403935430082</v>
      </c>
      <c r="W77" s="113"/>
      <c r="X77" s="116"/>
      <c r="Y77" s="282"/>
      <c r="Z77" s="283"/>
      <c r="AA77" s="117">
        <f t="shared" si="29"/>
        <v>-412.568162607055</v>
      </c>
      <c r="AB77" s="110">
        <f t="shared" si="30"/>
        <v>0.88539773260915133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2085</v>
      </c>
      <c r="G78" s="121">
        <f t="shared" si="31"/>
        <v>62550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3183.4800000000032</v>
      </c>
      <c r="N78" s="106">
        <f t="shared" si="25"/>
        <v>795.8700000000008</v>
      </c>
      <c r="O78" s="108">
        <f t="shared" si="26"/>
        <v>0</v>
      </c>
      <c r="P78" s="109">
        <f t="shared" si="27"/>
        <v>-104.1299999999992</v>
      </c>
      <c r="Q78" s="110">
        <f t="shared" si="28"/>
        <v>0.88430000000000086</v>
      </c>
      <c r="R78" s="293"/>
      <c r="S78" s="47">
        <v>0.43611111111111117</v>
      </c>
      <c r="T78" s="120">
        <v>0.46339120370370379</v>
      </c>
      <c r="U78" s="111">
        <v>15</v>
      </c>
      <c r="V78" s="112">
        <v>39.296618794526708</v>
      </c>
      <c r="W78" s="113"/>
      <c r="X78" s="50"/>
      <c r="Y78" s="282"/>
      <c r="Z78" s="283"/>
      <c r="AA78" s="117">
        <f t="shared" si="29"/>
        <v>-416.5199999999968</v>
      </c>
      <c r="AB78" s="110">
        <f t="shared" si="30"/>
        <v>0.88430000000000086</v>
      </c>
      <c r="AC78" s="278"/>
    </row>
    <row r="79" spans="1:29" ht="15.75" customHeight="1">
      <c r="A79" s="288"/>
      <c r="B79" s="100" t="s">
        <v>120</v>
      </c>
      <c r="C79" s="280" t="s">
        <v>255</v>
      </c>
      <c r="D79" s="281"/>
      <c r="E79" s="101">
        <v>25.2</v>
      </c>
      <c r="F79" s="102">
        <v>3521</v>
      </c>
      <c r="G79" s="121">
        <f t="shared" si="31"/>
        <v>88729.2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3186.8701617028851</v>
      </c>
      <c r="N79" s="106">
        <f t="shared" si="25"/>
        <v>1062.2900539009618</v>
      </c>
      <c r="O79" s="123">
        <f t="shared" si="26"/>
        <v>0</v>
      </c>
      <c r="P79" s="124">
        <f t="shared" si="27"/>
        <v>-137.70994609903823</v>
      </c>
      <c r="Q79" s="125">
        <f t="shared" si="28"/>
        <v>0.88524171158413478</v>
      </c>
      <c r="R79" s="293"/>
      <c r="S79" s="47">
        <v>0.4736111111111112</v>
      </c>
      <c r="T79" s="120">
        <v>0.51964120370370381</v>
      </c>
      <c r="U79" s="111">
        <v>14.716666666666676</v>
      </c>
      <c r="V79" s="112">
        <v>66.290745866820785</v>
      </c>
      <c r="W79" s="113"/>
      <c r="X79" s="116"/>
      <c r="Y79" s="282"/>
      <c r="Z79" s="283"/>
      <c r="AA79" s="117">
        <f t="shared" si="29"/>
        <v>-413.12983829711493</v>
      </c>
      <c r="AB79" s="110">
        <f t="shared" si="30"/>
        <v>0.88524171158413478</v>
      </c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4.2857142857142856</v>
      </c>
      <c r="J89" s="137">
        <f t="shared" si="33"/>
        <v>3600</v>
      </c>
      <c r="K89" s="138">
        <f t="shared" ref="K89" si="34">J89/I89</f>
        <v>840</v>
      </c>
      <c r="L89" s="136">
        <f t="shared" ref="L89:M89" si="35">AVERAGE(L73:L88)</f>
        <v>4.2857142857142856</v>
      </c>
      <c r="M89" s="137">
        <f t="shared" si="35"/>
        <v>3184.9404700926971</v>
      </c>
      <c r="N89" s="138">
        <f>M89/L89</f>
        <v>743.15277635496273</v>
      </c>
      <c r="O89" s="139">
        <f>L89-I89</f>
        <v>0</v>
      </c>
      <c r="P89" s="140">
        <f>N89-K89</f>
        <v>-96.847223645037275</v>
      </c>
      <c r="Q89" s="141">
        <f>N89/K89</f>
        <v>0.8847056861368604</v>
      </c>
      <c r="R89" s="294"/>
      <c r="S89" s="142">
        <f>S73</f>
        <v>0.25</v>
      </c>
      <c r="T89" s="143">
        <f>INDEX(T73:T88,COUNTA(T73:T88))</f>
        <v>0.51964120370370381</v>
      </c>
      <c r="U89" s="144"/>
      <c r="V89" s="166"/>
      <c r="W89" s="167"/>
      <c r="X89" s="138"/>
      <c r="Y89" s="285"/>
      <c r="Z89" s="286"/>
      <c r="AA89" s="168">
        <f>M89-J89</f>
        <v>-415.05952990730293</v>
      </c>
      <c r="AB89" s="141">
        <f>M89/J89</f>
        <v>0.88470568613686029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1557</v>
      </c>
      <c r="G90" s="148">
        <f t="shared" ref="G90:G92" si="36">E90*F90</f>
        <v>44483.49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3125.3337592842354</v>
      </c>
      <c r="N90" s="152">
        <f>M90/L90</f>
        <v>260.44447994035295</v>
      </c>
      <c r="O90" s="154">
        <f>L90-I90</f>
        <v>0</v>
      </c>
      <c r="P90" s="155">
        <f>N90-K90</f>
        <v>-39.555520059647051</v>
      </c>
      <c r="Q90" s="156">
        <f>N90/K90</f>
        <v>0.86814826646784315</v>
      </c>
      <c r="R90" s="292">
        <f>Q106</f>
        <v>0.8933193680757292</v>
      </c>
      <c r="S90" s="157">
        <v>0.70833333333333337</v>
      </c>
      <c r="T90" s="158">
        <v>0.72908564814814814</v>
      </c>
      <c r="U90" s="159"/>
      <c r="V90" s="160">
        <v>29.891207530230329</v>
      </c>
      <c r="W90" s="158"/>
      <c r="X90" s="169"/>
      <c r="Y90" s="295"/>
      <c r="Z90" s="296"/>
      <c r="AA90" s="115">
        <f>M90-J90</f>
        <v>-474.66624071576462</v>
      </c>
      <c r="AB90" s="156">
        <f>M90/J90</f>
        <v>0.86814826646784315</v>
      </c>
      <c r="AC90" s="277">
        <f>AB106</f>
        <v>0.89331936807572909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106</v>
      </c>
      <c r="G91" s="103">
        <f t="shared" si="36"/>
        <v>2138.02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3260.6613902918721</v>
      </c>
      <c r="N91" s="106">
        <f>M91/L91</f>
        <v>271.72178252432269</v>
      </c>
      <c r="O91" s="108">
        <f>L91-I91</f>
        <v>0</v>
      </c>
      <c r="P91" s="109">
        <f>N91-K91</f>
        <v>-28.278217475677309</v>
      </c>
      <c r="Q91" s="110">
        <f>N91/K91</f>
        <v>0.90573927508107566</v>
      </c>
      <c r="R91" s="293"/>
      <c r="S91" s="47">
        <v>0.73263888888888895</v>
      </c>
      <c r="T91" s="48">
        <v>0.73399305555555561</v>
      </c>
      <c r="U91" s="111">
        <v>5.1166666666667737</v>
      </c>
      <c r="V91" s="112">
        <v>1.9505245220911136</v>
      </c>
      <c r="W91" s="113"/>
      <c r="X91" s="13"/>
      <c r="Y91" s="282"/>
      <c r="Z91" s="283"/>
      <c r="AA91" s="117">
        <f>M91-J91</f>
        <v>-339.33860970812793</v>
      </c>
      <c r="AB91" s="110">
        <f>M91/J91</f>
        <v>0.90573927508107555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1063</v>
      </c>
      <c r="G92" s="103">
        <f t="shared" si="36"/>
        <v>21706.460000000003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3261.8540256417682</v>
      </c>
      <c r="N92" s="106">
        <f>M92/L92</f>
        <v>250.91184812628987</v>
      </c>
      <c r="O92" s="108">
        <f>L92-I92</f>
        <v>0</v>
      </c>
      <c r="P92" s="109">
        <f>N92-K92</f>
        <v>-26.011228796787037</v>
      </c>
      <c r="Q92" s="110">
        <f>N92/K92</f>
        <v>0.90607056267826902</v>
      </c>
      <c r="R92" s="293"/>
      <c r="S92" s="47">
        <v>0.7368055555555556</v>
      </c>
      <c r="T92" s="48">
        <v>0.7503819444444445</v>
      </c>
      <c r="U92" s="111">
        <v>5</v>
      </c>
      <c r="V92" s="112">
        <v>19.553296836283565</v>
      </c>
      <c r="W92" s="113"/>
      <c r="X92" s="13"/>
      <c r="Y92" s="282"/>
      <c r="Z92" s="283"/>
      <c r="AA92" s="117">
        <f>M92-J92</f>
        <v>-338.1459743582318</v>
      </c>
      <c r="AB92" s="110">
        <f>M92/J92</f>
        <v>0.90607056267826891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3215.9497250726249</v>
      </c>
      <c r="N106" s="138">
        <f>M106/L106</f>
        <v>260.75268041129391</v>
      </c>
      <c r="O106" s="139">
        <f>L106-I106</f>
        <v>0</v>
      </c>
      <c r="P106" s="140">
        <f>N106-K106</f>
        <v>-31.139211480597965</v>
      </c>
      <c r="Q106" s="141">
        <f>N106/K106</f>
        <v>0.8933193680757292</v>
      </c>
      <c r="R106" s="294"/>
      <c r="S106" s="142">
        <f>S90</f>
        <v>0.70833333333333337</v>
      </c>
      <c r="T106" s="143">
        <f>INDEX(T90:T105,COUNTA(T90:T105))</f>
        <v>0.7503819444444445</v>
      </c>
      <c r="U106" s="144"/>
      <c r="V106" s="166"/>
      <c r="W106" s="167"/>
      <c r="X106" s="138"/>
      <c r="Y106" s="285"/>
      <c r="Z106" s="286"/>
      <c r="AA106" s="168">
        <f>M106-J106</f>
        <v>-384.05027492737509</v>
      </c>
      <c r="AB106" s="141">
        <f>M106/J106</f>
        <v>0.89331936807572909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1676</v>
      </c>
      <c r="G107" s="148">
        <f t="shared" ref="G107:G109" si="40">E107*F107</f>
        <v>28860.719999999998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2980.1955790602533</v>
      </c>
      <c r="N107" s="152">
        <f>M107/L107</f>
        <v>993.39852635341776</v>
      </c>
      <c r="O107" s="154">
        <f>L107-I107</f>
        <v>0</v>
      </c>
      <c r="P107" s="155">
        <f>N107-K107</f>
        <v>-106.60147364658224</v>
      </c>
      <c r="Q107" s="156">
        <f>N107/K107</f>
        <v>0.90308956941219798</v>
      </c>
      <c r="R107" s="292">
        <f>Q123</f>
        <v>0.89857154855022892</v>
      </c>
      <c r="S107" s="157">
        <v>0.70833333333333337</v>
      </c>
      <c r="T107" s="158">
        <v>0.73175925925925933</v>
      </c>
      <c r="U107" s="159"/>
      <c r="V107" s="160">
        <v>33.742751887347488</v>
      </c>
      <c r="W107" s="161"/>
      <c r="X107" s="162"/>
      <c r="Y107" s="295"/>
      <c r="Z107" s="296"/>
      <c r="AA107" s="115">
        <f>M107-J107</f>
        <v>-319.80442093974671</v>
      </c>
      <c r="AB107" s="156">
        <f>M107/J107</f>
        <v>0.90308956941219798</v>
      </c>
      <c r="AC107" s="277">
        <f>AB123</f>
        <v>0.89857154855022892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1556</v>
      </c>
      <c r="G108" s="103">
        <f t="shared" si="40"/>
        <v>38184.239999999998</v>
      </c>
      <c r="H108" s="26"/>
      <c r="I108" s="104">
        <v>4</v>
      </c>
      <c r="J108" s="105">
        <v>3000</v>
      </c>
      <c r="K108" s="106">
        <f t="shared" ref="K108:K151" si="41">J108/I108</f>
        <v>750</v>
      </c>
      <c r="L108" s="107">
        <v>4</v>
      </c>
      <c r="M108" s="105">
        <f>F108/V108*60</f>
        <v>2686.8248078299384</v>
      </c>
      <c r="N108" s="106">
        <f>M108/L108</f>
        <v>671.70620195748461</v>
      </c>
      <c r="O108" s="108">
        <f>L108-I108</f>
        <v>0</v>
      </c>
      <c r="P108" s="109">
        <f>N108-K108</f>
        <v>-78.293798042515391</v>
      </c>
      <c r="Q108" s="110">
        <f>N108/K108</f>
        <v>0.89560826927664616</v>
      </c>
      <c r="R108" s="293"/>
      <c r="S108" s="47">
        <v>0.73472222222222228</v>
      </c>
      <c r="T108" s="48">
        <v>0.75884259259259268</v>
      </c>
      <c r="U108" s="111">
        <v>5</v>
      </c>
      <c r="V108" s="112">
        <v>34.747334373246261</v>
      </c>
      <c r="W108" s="113"/>
      <c r="X108" s="116"/>
      <c r="Y108" s="282"/>
      <c r="Z108" s="283"/>
      <c r="AA108" s="117">
        <f>M108-J108</f>
        <v>-313.17519217006156</v>
      </c>
      <c r="AB108" s="110">
        <f>M108/J108</f>
        <v>0.89560826927664616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1722</v>
      </c>
      <c r="G109" s="103">
        <f t="shared" si="40"/>
        <v>40070.94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2689.6950146269382</v>
      </c>
      <c r="N109" s="106">
        <f>M109/L109</f>
        <v>537.93900292538763</v>
      </c>
      <c r="O109" s="108">
        <f>L109-I109</f>
        <v>0</v>
      </c>
      <c r="P109" s="109">
        <f>N109-K109</f>
        <v>-62.060997074612374</v>
      </c>
      <c r="Q109" s="110">
        <f>N109/K109</f>
        <v>0.89656500487564605</v>
      </c>
      <c r="R109" s="293"/>
      <c r="S109" s="47">
        <v>0.76180555555555562</v>
      </c>
      <c r="T109" s="48">
        <v>0.78847222222222224</v>
      </c>
      <c r="U109" s="111">
        <v>5</v>
      </c>
      <c r="V109" s="112">
        <v>38.413277132957958</v>
      </c>
      <c r="W109" s="113"/>
      <c r="X109" s="116"/>
      <c r="Y109" s="282"/>
      <c r="Z109" s="283"/>
      <c r="AA109" s="117">
        <f>M109-J109</f>
        <v>-310.30498537306175</v>
      </c>
      <c r="AB109" s="110">
        <f>M109/J109</f>
        <v>0.89656500487564605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2785.5718005057097</v>
      </c>
      <c r="N123" s="138">
        <f t="shared" ref="N123:N133" si="45">M123/L123</f>
        <v>696.39295012642742</v>
      </c>
      <c r="O123" s="139">
        <f t="shared" ref="O123:O133" si="46">L123-I123</f>
        <v>0</v>
      </c>
      <c r="P123" s="140">
        <f t="shared" ref="P123:P133" si="47">N123-K123</f>
        <v>-78.607049873572578</v>
      </c>
      <c r="Q123" s="141">
        <f t="shared" ref="Q123:Q133" si="48">N123/K123</f>
        <v>0.89857154855022892</v>
      </c>
      <c r="R123" s="294"/>
      <c r="S123" s="142">
        <f>S107</f>
        <v>0.70833333333333337</v>
      </c>
      <c r="T123" s="143">
        <f>INDEX(T107:T122,COUNTA(T107:T122))</f>
        <v>0.78847222222222224</v>
      </c>
      <c r="U123" s="144"/>
      <c r="V123" s="166"/>
      <c r="W123" s="99"/>
      <c r="X123" s="69"/>
      <c r="Y123" s="285"/>
      <c r="Z123" s="286"/>
      <c r="AA123" s="168">
        <f t="shared" ref="AA123:AA133" si="49">M123-J123</f>
        <v>-314.42819949429031</v>
      </c>
      <c r="AB123" s="141">
        <f t="shared" ref="AB123:AB133" si="50">M123/J123</f>
        <v>0.89857154855022892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390</v>
      </c>
      <c r="G124" s="148">
        <f t="shared" ref="G124:G133" si="51">E124*F124</f>
        <v>8689.2000000000007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3" si="52">F124/V124*60</f>
        <v>2949.8805155953128</v>
      </c>
      <c r="N124" s="152">
        <f t="shared" si="45"/>
        <v>589.9761031190626</v>
      </c>
      <c r="O124" s="154">
        <f t="shared" si="46"/>
        <v>0</v>
      </c>
      <c r="P124" s="155">
        <f t="shared" si="47"/>
        <v>-70.0238968809374</v>
      </c>
      <c r="Q124" s="156">
        <f t="shared" si="48"/>
        <v>0.89390318654403422</v>
      </c>
      <c r="R124" s="292">
        <f>Q140</f>
        <v>0.89014878005879083</v>
      </c>
      <c r="S124" s="157">
        <v>0.70833333333333337</v>
      </c>
      <c r="T124" s="158">
        <v>0.7138310185185186</v>
      </c>
      <c r="U124" s="159"/>
      <c r="V124" s="160">
        <v>7.9325246823692677</v>
      </c>
      <c r="W124" s="161"/>
      <c r="X124" s="162"/>
      <c r="Y124" s="295"/>
      <c r="Z124" s="296"/>
      <c r="AA124" s="115">
        <f t="shared" si="49"/>
        <v>-350.11948440468723</v>
      </c>
      <c r="AB124" s="156">
        <f t="shared" si="50"/>
        <v>0.89390318654403422</v>
      </c>
      <c r="AC124" s="277">
        <f>AB140</f>
        <v>0.89014878005879083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1791</v>
      </c>
      <c r="G125" s="103">
        <f t="shared" si="51"/>
        <v>25127.73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2705.7151742993869</v>
      </c>
      <c r="N125" s="106">
        <f t="shared" si="45"/>
        <v>901.90505809979561</v>
      </c>
      <c r="O125" s="108">
        <f t="shared" si="46"/>
        <v>0</v>
      </c>
      <c r="P125" s="109">
        <f t="shared" si="47"/>
        <v>-98.09494190020439</v>
      </c>
      <c r="Q125" s="110">
        <f t="shared" si="48"/>
        <v>0.9019050580997956</v>
      </c>
      <c r="R125" s="293"/>
      <c r="S125" s="47">
        <v>0.72361111111111109</v>
      </c>
      <c r="T125" s="48">
        <v>0.75118055555555552</v>
      </c>
      <c r="U125" s="111">
        <v>15</v>
      </c>
      <c r="V125" s="112">
        <v>39.715932046626264</v>
      </c>
      <c r="W125" s="113"/>
      <c r="X125" s="116"/>
      <c r="Y125" s="282"/>
      <c r="Z125" s="283"/>
      <c r="AA125" s="117">
        <f t="shared" si="49"/>
        <v>-294.28482570061306</v>
      </c>
      <c r="AB125" s="110">
        <f t="shared" si="50"/>
        <v>0.9019050580997956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1077</v>
      </c>
      <c r="G126" s="103">
        <f t="shared" si="51"/>
        <v>17985.899999999998</v>
      </c>
      <c r="H126" s="26"/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3200.0847556532399</v>
      </c>
      <c r="N126" s="106">
        <f t="shared" si="45"/>
        <v>1066.69491855108</v>
      </c>
      <c r="O126" s="108">
        <f t="shared" si="46"/>
        <v>0</v>
      </c>
      <c r="P126" s="109">
        <f t="shared" si="47"/>
        <v>-133.30508144891996</v>
      </c>
      <c r="Q126" s="110">
        <f t="shared" si="48"/>
        <v>0.88891243212589999</v>
      </c>
      <c r="R126" s="293"/>
      <c r="S126" s="47">
        <v>0.76111111111111107</v>
      </c>
      <c r="T126" s="48">
        <v>0.77512731481481478</v>
      </c>
      <c r="U126" s="111">
        <v>15</v>
      </c>
      <c r="V126" s="112">
        <v>20.193215159643167</v>
      </c>
      <c r="W126" s="113"/>
      <c r="X126" s="116"/>
      <c r="Y126" s="282"/>
      <c r="Z126" s="283"/>
      <c r="AA126" s="117">
        <f t="shared" si="49"/>
        <v>-399.91524434676012</v>
      </c>
      <c r="AB126" s="110">
        <f t="shared" si="50"/>
        <v>0.88891243212589999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1023</v>
      </c>
      <c r="G127" s="103">
        <f t="shared" si="51"/>
        <v>18598.14</v>
      </c>
      <c r="H127" s="26"/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3178.0431732776733</v>
      </c>
      <c r="N127" s="106">
        <f t="shared" si="45"/>
        <v>1059.3477244258911</v>
      </c>
      <c r="O127" s="108">
        <f t="shared" si="46"/>
        <v>0</v>
      </c>
      <c r="P127" s="109">
        <f t="shared" si="47"/>
        <v>-140.6522755741089</v>
      </c>
      <c r="Q127" s="110">
        <f t="shared" si="48"/>
        <v>0.88278977035490924</v>
      </c>
      <c r="R127" s="293"/>
      <c r="S127" s="47">
        <v>0.78541666666666654</v>
      </c>
      <c r="T127" s="48">
        <v>0.7988194444444443</v>
      </c>
      <c r="U127" s="111">
        <v>14.816666666666531</v>
      </c>
      <c r="V127" s="112">
        <v>19.313771605152791</v>
      </c>
      <c r="W127" s="113"/>
      <c r="X127" s="116"/>
      <c r="Y127" s="282"/>
      <c r="Z127" s="283"/>
      <c r="AA127" s="117">
        <f t="shared" si="49"/>
        <v>-421.9568267223267</v>
      </c>
      <c r="AB127" s="110">
        <f t="shared" si="50"/>
        <v>0.88278977035490924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735</v>
      </c>
      <c r="G128" s="103">
        <f t="shared" si="51"/>
        <v>22050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3188.8799999999992</v>
      </c>
      <c r="N128" s="106">
        <f t="shared" si="45"/>
        <v>797.2199999999998</v>
      </c>
      <c r="O128" s="108">
        <f t="shared" si="46"/>
        <v>0</v>
      </c>
      <c r="P128" s="109">
        <f t="shared" si="47"/>
        <v>-102.7800000000002</v>
      </c>
      <c r="Q128" s="110">
        <f t="shared" si="48"/>
        <v>0.88579999999999981</v>
      </c>
      <c r="R128" s="293"/>
      <c r="S128" s="47">
        <v>0.80902777777777757</v>
      </c>
      <c r="T128" s="48">
        <v>0.818622685185185</v>
      </c>
      <c r="U128" s="111">
        <v>14.6999999999999</v>
      </c>
      <c r="V128" s="112">
        <v>13.829306841273429</v>
      </c>
      <c r="W128" s="113"/>
      <c r="X128" s="116"/>
      <c r="Y128" s="282"/>
      <c r="Z128" s="283"/>
      <c r="AA128" s="117">
        <f t="shared" si="49"/>
        <v>-411.1200000000008</v>
      </c>
      <c r="AB128" s="110">
        <f t="shared" si="50"/>
        <v>0.88579999999999981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2168</v>
      </c>
      <c r="G129" s="121">
        <f t="shared" si="51"/>
        <v>30959.039999999997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3188.0044846451669</v>
      </c>
      <c r="N129" s="106">
        <f t="shared" si="45"/>
        <v>1062.668161548389</v>
      </c>
      <c r="O129" s="108">
        <f t="shared" si="46"/>
        <v>0</v>
      </c>
      <c r="P129" s="109">
        <f t="shared" si="47"/>
        <v>-137.33183845161102</v>
      </c>
      <c r="Q129" s="110">
        <f t="shared" si="48"/>
        <v>0.8855568012903241</v>
      </c>
      <c r="R129" s="293"/>
      <c r="S129" s="47">
        <v>0.82847222222222194</v>
      </c>
      <c r="T129" s="120">
        <v>0.85680555555555526</v>
      </c>
      <c r="U129" s="111">
        <v>15</v>
      </c>
      <c r="V129" s="112">
        <v>40.802953893735896</v>
      </c>
      <c r="W129" s="113"/>
      <c r="X129" s="116"/>
      <c r="Y129" s="282"/>
      <c r="Z129" s="283"/>
      <c r="AA129" s="117">
        <f t="shared" si="49"/>
        <v>-411.99551535483306</v>
      </c>
      <c r="AB129" s="110">
        <f t="shared" si="50"/>
        <v>0.8855568012903241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1182</v>
      </c>
      <c r="G130" s="121">
        <f t="shared" si="51"/>
        <v>26334.960000000003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2949.8805155953132</v>
      </c>
      <c r="N130" s="106">
        <f t="shared" si="45"/>
        <v>589.9761031190626</v>
      </c>
      <c r="O130" s="123">
        <f t="shared" si="46"/>
        <v>0</v>
      </c>
      <c r="P130" s="124">
        <f t="shared" si="47"/>
        <v>-70.0238968809374</v>
      </c>
      <c r="Q130" s="125">
        <f t="shared" si="48"/>
        <v>0.89390318654403422</v>
      </c>
      <c r="R130" s="293"/>
      <c r="S130" s="47">
        <v>0.86666666666666636</v>
      </c>
      <c r="T130" s="120">
        <v>0.88335648148148116</v>
      </c>
      <c r="U130" s="111">
        <v>15</v>
      </c>
      <c r="V130" s="112">
        <v>24.04165172964224</v>
      </c>
      <c r="W130" s="113"/>
      <c r="X130" s="116"/>
      <c r="Y130" s="282"/>
      <c r="Z130" s="283"/>
      <c r="AA130" s="117">
        <f t="shared" si="49"/>
        <v>-350.11948440468677</v>
      </c>
      <c r="AB130" s="110">
        <f t="shared" si="50"/>
        <v>0.89390318654403433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4679</v>
      </c>
      <c r="G131" s="121">
        <f t="shared" si="51"/>
        <v>65646.37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2705.7151742993869</v>
      </c>
      <c r="N131" s="106">
        <f t="shared" si="45"/>
        <v>901.90505809979561</v>
      </c>
      <c r="O131" s="123">
        <f t="shared" si="46"/>
        <v>0</v>
      </c>
      <c r="P131" s="124">
        <f t="shared" si="47"/>
        <v>-98.09494190020439</v>
      </c>
      <c r="Q131" s="125">
        <f t="shared" si="48"/>
        <v>0.9019050580997956</v>
      </c>
      <c r="R131" s="293"/>
      <c r="S131" s="47">
        <v>0.89374999999999971</v>
      </c>
      <c r="T131" s="120">
        <v>0.96579861111111076</v>
      </c>
      <c r="U131" s="111">
        <v>14.966666666666715</v>
      </c>
      <c r="V131" s="112">
        <v>103.75814966284997</v>
      </c>
      <c r="W131" s="113"/>
      <c r="X131" s="116"/>
      <c r="Y131" s="282"/>
      <c r="Z131" s="283"/>
      <c r="AA131" s="117">
        <f t="shared" si="49"/>
        <v>-294.28482570061306</v>
      </c>
      <c r="AB131" s="110">
        <f t="shared" si="50"/>
        <v>0.9019050580997956</v>
      </c>
      <c r="AC131" s="278"/>
    </row>
    <row r="132" spans="1:29" ht="15.75" customHeight="1">
      <c r="A132" s="299"/>
      <c r="B132" s="100" t="s">
        <v>120</v>
      </c>
      <c r="C132" s="280" t="s">
        <v>237</v>
      </c>
      <c r="D132" s="281"/>
      <c r="E132" s="101">
        <v>30</v>
      </c>
      <c r="F132" s="102">
        <v>1894</v>
      </c>
      <c r="G132" s="121">
        <f t="shared" si="51"/>
        <v>56820</v>
      </c>
      <c r="H132" s="62"/>
      <c r="I132" s="104">
        <v>4</v>
      </c>
      <c r="J132" s="105">
        <v>3600</v>
      </c>
      <c r="K132" s="106">
        <f t="shared" si="41"/>
        <v>900</v>
      </c>
      <c r="L132" s="118">
        <v>4</v>
      </c>
      <c r="M132" s="105">
        <f t="shared" si="52"/>
        <v>3188.8799999999987</v>
      </c>
      <c r="N132" s="106">
        <f t="shared" si="45"/>
        <v>797.21999999999969</v>
      </c>
      <c r="O132" s="123">
        <f t="shared" si="46"/>
        <v>0</v>
      </c>
      <c r="P132" s="124">
        <f t="shared" si="47"/>
        <v>-102.78000000000031</v>
      </c>
      <c r="Q132" s="125">
        <f t="shared" si="48"/>
        <v>0.8857999999999997</v>
      </c>
      <c r="R132" s="293"/>
      <c r="S132" s="47">
        <v>0.97569444444444409</v>
      </c>
      <c r="T132" s="120">
        <v>1.0004398148148144</v>
      </c>
      <c r="U132" s="111">
        <v>15</v>
      </c>
      <c r="V132" s="112">
        <v>35.636336268533164</v>
      </c>
      <c r="W132" s="113"/>
      <c r="X132" s="116"/>
      <c r="Y132" s="282"/>
      <c r="Z132" s="283"/>
      <c r="AA132" s="117">
        <f t="shared" si="49"/>
        <v>-411.12000000000126</v>
      </c>
      <c r="AB132" s="110">
        <f t="shared" si="50"/>
        <v>0.8857999999999997</v>
      </c>
      <c r="AC132" s="278"/>
    </row>
    <row r="133" spans="1:29" ht="15.75" customHeight="1">
      <c r="A133" s="299"/>
      <c r="B133" s="100" t="s">
        <v>120</v>
      </c>
      <c r="C133" s="280" t="s">
        <v>151</v>
      </c>
      <c r="D133" s="281"/>
      <c r="E133" s="101">
        <v>14.28</v>
      </c>
      <c r="F133" s="102">
        <v>6464</v>
      </c>
      <c r="G133" s="121">
        <f t="shared" si="51"/>
        <v>92305.919999999998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3188.0044846451665</v>
      </c>
      <c r="N133" s="106">
        <f t="shared" si="45"/>
        <v>1062.6681615483888</v>
      </c>
      <c r="O133" s="123">
        <f t="shared" si="46"/>
        <v>0</v>
      </c>
      <c r="P133" s="124">
        <f t="shared" si="47"/>
        <v>-137.33183845161125</v>
      </c>
      <c r="Q133" s="125">
        <f t="shared" si="48"/>
        <v>0.88555680129032399</v>
      </c>
      <c r="R133" s="293"/>
      <c r="S133" s="47">
        <v>1.0104166666666663</v>
      </c>
      <c r="T133" s="120">
        <v>1.094895833333333</v>
      </c>
      <c r="U133" s="111">
        <v>15</v>
      </c>
      <c r="V133" s="112">
        <v>121.65603965364799</v>
      </c>
      <c r="W133" s="113"/>
      <c r="X133" s="116"/>
      <c r="Y133" s="282"/>
      <c r="Z133" s="283"/>
      <c r="AA133" s="117">
        <f t="shared" si="49"/>
        <v>-411.99551535483351</v>
      </c>
      <c r="AB133" s="110">
        <f t="shared" si="50"/>
        <v>0.88555680129032399</v>
      </c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3.6</v>
      </c>
      <c r="J140" s="137">
        <f t="shared" si="53"/>
        <v>3420</v>
      </c>
      <c r="K140" s="138">
        <f t="shared" ref="K140" si="54">J140/I140</f>
        <v>950</v>
      </c>
      <c r="L140" s="136">
        <f t="shared" ref="L140:M140" si="55">AVERAGE(L124:L139)</f>
        <v>3.6</v>
      </c>
      <c r="M140" s="137">
        <f t="shared" si="55"/>
        <v>3044.3088278010646</v>
      </c>
      <c r="N140" s="138">
        <f t="shared" ref="N140:N151" si="56">M140/L140</f>
        <v>845.64134105585129</v>
      </c>
      <c r="O140" s="139">
        <f t="shared" ref="O140:O151" si="57">L140-I140</f>
        <v>0</v>
      </c>
      <c r="P140" s="140">
        <f t="shared" ref="P140:P151" si="58">N140-K140</f>
        <v>-104.35865894414871</v>
      </c>
      <c r="Q140" s="141">
        <f t="shared" ref="Q140:Q151" si="59">N140/K140</f>
        <v>0.89014878005879083</v>
      </c>
      <c r="R140" s="294"/>
      <c r="S140" s="142">
        <f>S124</f>
        <v>0.70833333333333337</v>
      </c>
      <c r="T140" s="143">
        <f>INDEX(T124:T139,COUNTA(T124:T139))</f>
        <v>1.094895833333333</v>
      </c>
      <c r="U140" s="144"/>
      <c r="V140" s="166"/>
      <c r="W140" s="99"/>
      <c r="X140" s="69"/>
      <c r="Y140" s="285"/>
      <c r="Z140" s="286"/>
      <c r="AA140" s="168">
        <f t="shared" ref="AA140:AA151" si="60">M140-J140</f>
        <v>-375.69117219893542</v>
      </c>
      <c r="AB140" s="141">
        <f t="shared" ref="AB140:AB151" si="61">M140/J140</f>
        <v>0.89014878005879083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1579</v>
      </c>
      <c r="G141" s="148">
        <f t="shared" ref="G141:G151" si="62">E141*F141</f>
        <v>28706.22</v>
      </c>
      <c r="H141" s="149"/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1" si="63">F141/V141*60</f>
        <v>2706.83871600665</v>
      </c>
      <c r="N141" s="152">
        <f t="shared" si="56"/>
        <v>902.2795720022167</v>
      </c>
      <c r="O141" s="154">
        <f t="shared" si="57"/>
        <v>0</v>
      </c>
      <c r="P141" s="155">
        <f t="shared" si="58"/>
        <v>-97.720427997783304</v>
      </c>
      <c r="Q141" s="156">
        <f t="shared" si="59"/>
        <v>0.90227957200221665</v>
      </c>
      <c r="R141" s="292">
        <f>Q157</f>
        <v>0.88640695957681404</v>
      </c>
      <c r="S141" s="157">
        <v>0.70833333333333337</v>
      </c>
      <c r="T141" s="158">
        <v>0.73263888888888895</v>
      </c>
      <c r="U141" s="159"/>
      <c r="V141" s="160">
        <v>35.000238263093934</v>
      </c>
      <c r="W141" s="158"/>
      <c r="X141" s="169"/>
      <c r="Y141" s="295"/>
      <c r="Z141" s="296"/>
      <c r="AA141" s="171">
        <f t="shared" si="60"/>
        <v>-293.16128399335003</v>
      </c>
      <c r="AB141" s="156">
        <f t="shared" si="61"/>
        <v>0.90227957200221665</v>
      </c>
      <c r="AC141" s="277">
        <f>AB157</f>
        <v>0.88640695957681404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824</v>
      </c>
      <c r="G142" s="103">
        <f t="shared" si="62"/>
        <v>14980.32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3178.250718512259</v>
      </c>
      <c r="N142" s="106">
        <f t="shared" si="56"/>
        <v>1059.416906170753</v>
      </c>
      <c r="O142" s="108">
        <f t="shared" si="57"/>
        <v>0</v>
      </c>
      <c r="P142" s="109">
        <f t="shared" si="58"/>
        <v>-140.58309382924699</v>
      </c>
      <c r="Q142" s="110">
        <f t="shared" si="59"/>
        <v>0.88284742180896081</v>
      </c>
      <c r="R142" s="293"/>
      <c r="S142" s="47">
        <v>0.74305555555555558</v>
      </c>
      <c r="T142" s="48">
        <v>0.75385416666666671</v>
      </c>
      <c r="U142" s="111">
        <v>14.999999999999947</v>
      </c>
      <c r="V142" s="112">
        <v>15.55572683804596</v>
      </c>
      <c r="W142" s="113"/>
      <c r="X142" s="13"/>
      <c r="Y142" s="282"/>
      <c r="Z142" s="283"/>
      <c r="AA142" s="172">
        <f t="shared" si="60"/>
        <v>-421.74928148774097</v>
      </c>
      <c r="AB142" s="110">
        <f t="shared" si="61"/>
        <v>0.88284742180896081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511</v>
      </c>
      <c r="G143" s="103">
        <f t="shared" si="62"/>
        <v>12790.33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3189.0574918322204</v>
      </c>
      <c r="N143" s="106">
        <f t="shared" si="56"/>
        <v>637.81149836644408</v>
      </c>
      <c r="O143" s="108">
        <f t="shared" si="57"/>
        <v>0</v>
      </c>
      <c r="P143" s="109">
        <f t="shared" si="58"/>
        <v>-82.188501633555916</v>
      </c>
      <c r="Q143" s="110">
        <f t="shared" si="59"/>
        <v>0.88584930328672784</v>
      </c>
      <c r="R143" s="293"/>
      <c r="S143" s="47">
        <v>0.76388888888888884</v>
      </c>
      <c r="T143" s="48">
        <v>0.77055555555555555</v>
      </c>
      <c r="U143" s="111">
        <v>15</v>
      </c>
      <c r="V143" s="112">
        <v>9.6141258282505291</v>
      </c>
      <c r="W143" s="113"/>
      <c r="X143" s="13"/>
      <c r="Y143" s="282"/>
      <c r="Z143" s="283"/>
      <c r="AA143" s="172">
        <f t="shared" si="60"/>
        <v>-410.94250816777958</v>
      </c>
      <c r="AB143" s="110">
        <f t="shared" si="61"/>
        <v>0.88584930328672784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728</v>
      </c>
      <c r="G144" s="103">
        <f t="shared" si="62"/>
        <v>18068.96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3181.8317796373835</v>
      </c>
      <c r="N144" s="106">
        <f t="shared" si="56"/>
        <v>636.36635592747666</v>
      </c>
      <c r="O144" s="108">
        <f t="shared" si="57"/>
        <v>0</v>
      </c>
      <c r="P144" s="109">
        <f t="shared" si="58"/>
        <v>-83.633644072523339</v>
      </c>
      <c r="Q144" s="110">
        <f t="shared" si="59"/>
        <v>0.88384216101038426</v>
      </c>
      <c r="R144" s="293"/>
      <c r="S144" s="47">
        <v>0.78055555555555545</v>
      </c>
      <c r="T144" s="48">
        <v>0.79008101851851842</v>
      </c>
      <c r="U144" s="111">
        <v>15</v>
      </c>
      <c r="V144" s="112">
        <v>13.727941332265521</v>
      </c>
      <c r="W144" s="113"/>
      <c r="X144" s="13"/>
      <c r="Y144" s="282"/>
      <c r="Z144" s="283"/>
      <c r="AA144" s="172">
        <f t="shared" si="60"/>
        <v>-418.16822036261647</v>
      </c>
      <c r="AB144" s="110">
        <f t="shared" si="61"/>
        <v>0.88384216101038426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1230</v>
      </c>
      <c r="G145" s="103">
        <f t="shared" si="62"/>
        <v>22004.7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3187.6964943287571</v>
      </c>
      <c r="N145" s="106">
        <f t="shared" si="56"/>
        <v>796.92412358218928</v>
      </c>
      <c r="O145" s="108">
        <f t="shared" si="57"/>
        <v>0</v>
      </c>
      <c r="P145" s="109">
        <f t="shared" si="58"/>
        <v>-103.07587641781072</v>
      </c>
      <c r="Q145" s="110">
        <f t="shared" si="59"/>
        <v>0.88547124842465474</v>
      </c>
      <c r="R145" s="293"/>
      <c r="S145" s="47">
        <v>0.79999999999999982</v>
      </c>
      <c r="T145" s="48">
        <v>0.81607638888888867</v>
      </c>
      <c r="U145" s="111">
        <v>15</v>
      </c>
      <c r="V145" s="112">
        <v>23.151513994916975</v>
      </c>
      <c r="W145" s="113"/>
      <c r="X145" s="116"/>
      <c r="Y145" s="282"/>
      <c r="Z145" s="283"/>
      <c r="AA145" s="172">
        <f t="shared" si="60"/>
        <v>-412.30350567124287</v>
      </c>
      <c r="AB145" s="110">
        <f t="shared" si="61"/>
        <v>0.88547124842465474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1878</v>
      </c>
      <c r="G146" s="121">
        <f t="shared" si="62"/>
        <v>31287.48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3193.1478973714543</v>
      </c>
      <c r="N146" s="106">
        <f t="shared" si="56"/>
        <v>638.62957947429084</v>
      </c>
      <c r="O146" s="108">
        <f t="shared" si="57"/>
        <v>0</v>
      </c>
      <c r="P146" s="109">
        <f t="shared" si="58"/>
        <v>-81.370420525709164</v>
      </c>
      <c r="Q146" s="110">
        <f t="shared" si="59"/>
        <v>0.88698552704762612</v>
      </c>
      <c r="R146" s="293"/>
      <c r="S146" s="47">
        <v>0.82638888888888873</v>
      </c>
      <c r="T146" s="120">
        <v>0.85089120370370352</v>
      </c>
      <c r="U146" s="111">
        <v>14.850000000000083</v>
      </c>
      <c r="V146" s="112">
        <v>35.288061693840199</v>
      </c>
      <c r="W146" s="113"/>
      <c r="X146" s="50"/>
      <c r="Y146" s="282"/>
      <c r="Z146" s="283"/>
      <c r="AA146" s="172">
        <f t="shared" si="60"/>
        <v>-406.85210262854571</v>
      </c>
      <c r="AB146" s="110">
        <f t="shared" si="61"/>
        <v>0.88698552704762623</v>
      </c>
      <c r="AC146" s="278"/>
    </row>
    <row r="147" spans="1:29" ht="15.75" customHeight="1">
      <c r="A147" s="288"/>
      <c r="B147" s="100" t="s">
        <v>120</v>
      </c>
      <c r="C147" s="280" t="s">
        <v>153</v>
      </c>
      <c r="D147" s="281"/>
      <c r="E147" s="101">
        <v>18.18</v>
      </c>
      <c r="F147" s="102">
        <v>2200</v>
      </c>
      <c r="G147" s="121">
        <f t="shared" si="62"/>
        <v>39996</v>
      </c>
      <c r="H147" s="62"/>
      <c r="I147" s="104">
        <v>3</v>
      </c>
      <c r="J147" s="105">
        <v>3600</v>
      </c>
      <c r="K147" s="106">
        <f t="shared" si="41"/>
        <v>1200</v>
      </c>
      <c r="L147" s="107">
        <v>3</v>
      </c>
      <c r="M147" s="105">
        <f t="shared" si="63"/>
        <v>3181.3146626372068</v>
      </c>
      <c r="N147" s="106">
        <f t="shared" si="56"/>
        <v>1060.4382208790689</v>
      </c>
      <c r="O147" s="123">
        <f t="shared" si="57"/>
        <v>0</v>
      </c>
      <c r="P147" s="124">
        <f t="shared" si="58"/>
        <v>-139.56177912093108</v>
      </c>
      <c r="Q147" s="125">
        <f t="shared" si="59"/>
        <v>0.88369851739922411</v>
      </c>
      <c r="R147" s="293"/>
      <c r="S147" s="47">
        <v>0.86111111111111094</v>
      </c>
      <c r="T147" s="120">
        <v>0.8899189814814813</v>
      </c>
      <c r="U147" s="111">
        <v>14.716666666666676</v>
      </c>
      <c r="V147" s="112">
        <v>41.492280392841202</v>
      </c>
      <c r="W147" s="113"/>
      <c r="X147" s="116"/>
      <c r="Y147" s="282"/>
      <c r="Z147" s="283"/>
      <c r="AA147" s="172">
        <f t="shared" si="60"/>
        <v>-418.68533736279323</v>
      </c>
      <c r="AB147" s="110">
        <f t="shared" si="61"/>
        <v>0.88369851739922411</v>
      </c>
      <c r="AC147" s="278"/>
    </row>
    <row r="148" spans="1:29" ht="15.75" customHeight="1">
      <c r="A148" s="288"/>
      <c r="B148" s="100" t="s">
        <v>120</v>
      </c>
      <c r="C148" s="280" t="s">
        <v>156</v>
      </c>
      <c r="D148" s="281"/>
      <c r="E148" s="101">
        <v>25.03</v>
      </c>
      <c r="F148" s="102">
        <v>1212</v>
      </c>
      <c r="G148" s="121">
        <f t="shared" si="62"/>
        <v>30336.36</v>
      </c>
      <c r="H148" s="62"/>
      <c r="I148" s="104">
        <v>5</v>
      </c>
      <c r="J148" s="105">
        <v>3600</v>
      </c>
      <c r="K148" s="106">
        <f t="shared" si="41"/>
        <v>720</v>
      </c>
      <c r="L148" s="118">
        <v>5</v>
      </c>
      <c r="M148" s="105">
        <f t="shared" si="63"/>
        <v>3189.0574918322204</v>
      </c>
      <c r="N148" s="106">
        <f t="shared" si="56"/>
        <v>637.81149836644408</v>
      </c>
      <c r="O148" s="123">
        <f t="shared" si="57"/>
        <v>0</v>
      </c>
      <c r="P148" s="124">
        <f t="shared" si="58"/>
        <v>-82.188501633555916</v>
      </c>
      <c r="Q148" s="125">
        <f t="shared" si="59"/>
        <v>0.88584930328672784</v>
      </c>
      <c r="R148" s="293"/>
      <c r="S148" s="47">
        <v>0.8999999999999998</v>
      </c>
      <c r="T148" s="120">
        <v>0.91583333333333317</v>
      </c>
      <c r="U148" s="111">
        <v>15</v>
      </c>
      <c r="V148" s="112">
        <v>22.802975545674446</v>
      </c>
      <c r="W148" s="113"/>
      <c r="X148" s="116"/>
      <c r="Y148" s="282"/>
      <c r="Z148" s="283"/>
      <c r="AA148" s="172">
        <f t="shared" si="60"/>
        <v>-410.94250816777958</v>
      </c>
      <c r="AB148" s="110">
        <f t="shared" si="61"/>
        <v>0.88584930328672784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1724</v>
      </c>
      <c r="G149" s="121">
        <f t="shared" si="62"/>
        <v>42789.68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3181.8317796373831</v>
      </c>
      <c r="N149" s="106">
        <f t="shared" si="56"/>
        <v>636.36635592747666</v>
      </c>
      <c r="O149" s="123">
        <f t="shared" si="57"/>
        <v>0</v>
      </c>
      <c r="P149" s="124">
        <f t="shared" si="58"/>
        <v>-83.633644072523339</v>
      </c>
      <c r="Q149" s="125">
        <f t="shared" si="59"/>
        <v>0.88384216101038426</v>
      </c>
      <c r="R149" s="293"/>
      <c r="S149" s="47">
        <v>0.92569444444444415</v>
      </c>
      <c r="T149" s="120">
        <v>0.94826388888888857</v>
      </c>
      <c r="U149" s="111">
        <v>15</v>
      </c>
      <c r="V149" s="112">
        <v>32.50957535278264</v>
      </c>
      <c r="W149" s="126"/>
      <c r="X149" s="127"/>
      <c r="Y149" s="282"/>
      <c r="Z149" s="283"/>
      <c r="AA149" s="172">
        <f t="shared" si="60"/>
        <v>-418.16822036261692</v>
      </c>
      <c r="AB149" s="110">
        <f t="shared" si="61"/>
        <v>0.88384216101038415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3468</v>
      </c>
      <c r="G150" s="121">
        <f t="shared" si="62"/>
        <v>62042.520000000004</v>
      </c>
      <c r="H150" s="62"/>
      <c r="I150" s="104">
        <v>4</v>
      </c>
      <c r="J150" s="105">
        <v>3600</v>
      </c>
      <c r="K150" s="106">
        <f t="shared" si="41"/>
        <v>900</v>
      </c>
      <c r="L150" s="118">
        <v>4</v>
      </c>
      <c r="M150" s="105">
        <f t="shared" si="63"/>
        <v>3187.6964943287567</v>
      </c>
      <c r="N150" s="106">
        <f t="shared" si="56"/>
        <v>796.92412358218917</v>
      </c>
      <c r="O150" s="123">
        <f t="shared" si="57"/>
        <v>0</v>
      </c>
      <c r="P150" s="124">
        <f t="shared" si="58"/>
        <v>-103.07587641781083</v>
      </c>
      <c r="Q150" s="125">
        <f t="shared" si="59"/>
        <v>0.88547124842465463</v>
      </c>
      <c r="R150" s="293"/>
      <c r="S150" s="47">
        <v>0.95833333333333304</v>
      </c>
      <c r="T150" s="120">
        <v>1.0036574074074072</v>
      </c>
      <c r="U150" s="111">
        <v>14.500000000000028</v>
      </c>
      <c r="V150" s="112">
        <v>65.275976044204938</v>
      </c>
      <c r="W150" s="126"/>
      <c r="X150" s="127"/>
      <c r="Y150" s="282"/>
      <c r="Z150" s="283"/>
      <c r="AA150" s="172">
        <f t="shared" si="60"/>
        <v>-412.30350567124333</v>
      </c>
      <c r="AB150" s="110">
        <f t="shared" si="61"/>
        <v>0.88547124842465463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5250</v>
      </c>
      <c r="G151" s="121">
        <f t="shared" si="62"/>
        <v>87465</v>
      </c>
      <c r="H151" s="62"/>
      <c r="I151" s="104">
        <v>5</v>
      </c>
      <c r="J151" s="105">
        <v>3600</v>
      </c>
      <c r="K151" s="106">
        <f t="shared" si="41"/>
        <v>720</v>
      </c>
      <c r="L151" s="118">
        <v>5</v>
      </c>
      <c r="M151" s="105">
        <f t="shared" si="63"/>
        <v>3193.1478973714543</v>
      </c>
      <c r="N151" s="106">
        <f t="shared" si="56"/>
        <v>638.62957947429084</v>
      </c>
      <c r="O151" s="123">
        <f t="shared" si="57"/>
        <v>0</v>
      </c>
      <c r="P151" s="124">
        <f t="shared" si="58"/>
        <v>-81.370420525709164</v>
      </c>
      <c r="Q151" s="125">
        <f t="shared" si="59"/>
        <v>0.88698552704762612</v>
      </c>
      <c r="R151" s="293"/>
      <c r="S151" s="47">
        <v>1.0138888888888886</v>
      </c>
      <c r="T151" s="120">
        <v>1.082384259259259</v>
      </c>
      <c r="U151" s="111">
        <v>14.733333333333292</v>
      </c>
      <c r="V151" s="112">
        <v>98.648734767125163</v>
      </c>
      <c r="W151" s="126"/>
      <c r="X151" s="127"/>
      <c r="Y151" s="282"/>
      <c r="Z151" s="283"/>
      <c r="AA151" s="172">
        <f t="shared" si="60"/>
        <v>-406.85210262854571</v>
      </c>
      <c r="AB151" s="110">
        <f t="shared" si="61"/>
        <v>0.88698552704762623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120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4.2727272727272725</v>
      </c>
      <c r="J157" s="137">
        <f t="shared" si="64"/>
        <v>3545.4545454545455</v>
      </c>
      <c r="K157" s="138">
        <f t="shared" ref="K157" si="65">J157/I157</f>
        <v>829.78723404255322</v>
      </c>
      <c r="L157" s="136">
        <f t="shared" ref="L157:M157" si="66">AVERAGE(L141:L156)</f>
        <v>4.2727272727272725</v>
      </c>
      <c r="M157" s="137">
        <f t="shared" si="66"/>
        <v>3142.7155839541588</v>
      </c>
      <c r="N157" s="138">
        <f>M157/L157</f>
        <v>735.5291792233138</v>
      </c>
      <c r="O157" s="139">
        <f>L157-I157</f>
        <v>0</v>
      </c>
      <c r="P157" s="140">
        <f>N157-K157</f>
        <v>-94.258054819239419</v>
      </c>
      <c r="Q157" s="141">
        <f>N157/K157</f>
        <v>0.88640695957681404</v>
      </c>
      <c r="R157" s="294"/>
      <c r="S157" s="142">
        <f>S141</f>
        <v>0.70833333333333337</v>
      </c>
      <c r="T157" s="143">
        <f>INDEX(T141:T156,COUNTA(T141:T156))</f>
        <v>1.082384259259259</v>
      </c>
      <c r="U157" s="144"/>
      <c r="V157" s="166"/>
      <c r="W157" s="167"/>
      <c r="X157" s="138"/>
      <c r="Y157" s="285"/>
      <c r="Z157" s="286"/>
      <c r="AA157" s="174">
        <f>M157-J157</f>
        <v>-402.73896150038672</v>
      </c>
      <c r="AB157" s="141">
        <f>M157/J157</f>
        <v>0.88640695957681404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12:Z12"/>
    <mergeCell ref="C13:D13"/>
    <mergeCell ref="Y13:Z13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C20:D20"/>
    <mergeCell ref="Y20:Z20"/>
    <mergeCell ref="C21:D21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75" priority="1" operator="greaterThan">
      <formula>0</formula>
    </cfRule>
  </conditionalFormatting>
  <conditionalFormatting sqref="P5:P157 AA5:AA157">
    <cfRule type="cellIs" dxfId="674" priority="4" operator="lessThan">
      <formula>0</formula>
    </cfRule>
  </conditionalFormatting>
  <conditionalFormatting sqref="Q5:Q157 AB5:AB157">
    <cfRule type="cellIs" dxfId="673" priority="2" operator="greaterThan">
      <formula>1</formula>
    </cfRule>
    <cfRule type="cellIs" dxfId="672" priority="3" operator="lessThan">
      <formula>0.8</formula>
    </cfRule>
  </conditionalFormatting>
  <conditionalFormatting sqref="AC5:AC6 R5:R157 AC90:AC95">
    <cfRule type="cellIs" dxfId="671" priority="5" operator="lessThan">
      <formula>0.8</formula>
    </cfRule>
  </conditionalFormatting>
  <conditionalFormatting sqref="AC12:AC20">
    <cfRule type="cellIs" dxfId="670" priority="13" operator="lessThan">
      <formula>0.8</formula>
    </cfRule>
  </conditionalFormatting>
  <conditionalFormatting sqref="AC22:AC27">
    <cfRule type="cellIs" dxfId="669" priority="12" operator="lessThan">
      <formula>0.8</formula>
    </cfRule>
  </conditionalFormatting>
  <conditionalFormatting sqref="AC39">
    <cfRule type="cellIs" dxfId="668" priority="11" operator="lessThan">
      <formula>0.8</formula>
    </cfRule>
  </conditionalFormatting>
  <conditionalFormatting sqref="AC56">
    <cfRule type="cellIs" dxfId="667" priority="7" operator="lessThan">
      <formula>0.8</formula>
    </cfRule>
  </conditionalFormatting>
  <conditionalFormatting sqref="AC73:AC78">
    <cfRule type="cellIs" dxfId="666" priority="6" operator="lessThan">
      <formula>0.8</formula>
    </cfRule>
  </conditionalFormatting>
  <conditionalFormatting sqref="AC107">
    <cfRule type="cellIs" dxfId="665" priority="10" operator="lessThan">
      <formula>0.8</formula>
    </cfRule>
  </conditionalFormatting>
  <conditionalFormatting sqref="AC124">
    <cfRule type="cellIs" dxfId="664" priority="9" operator="lessThan">
      <formula>0.8</formula>
    </cfRule>
  </conditionalFormatting>
  <conditionalFormatting sqref="AC141:AC146">
    <cfRule type="cellIs" dxfId="663" priority="8" operator="lessThan">
      <formula>0.8</formula>
    </cfRule>
  </conditionalFormatting>
  <dataValidations count="1">
    <dataValidation type="list" allowBlank="1" showInputMessage="1" showErrorMessage="1" sqref="Y5:Z157" xr:uid="{B036269B-35A2-4393-8D9E-428FFACCCA0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AA62-B1A4-4D20-83C7-2A82A883B502}">
  <sheetPr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Y22" sqref="Y22"/>
      <selection pane="bottomLeft" activeCell="I15" sqref="I1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57231</v>
      </c>
      <c r="E1" s="88" t="s">
        <v>3</v>
      </c>
      <c r="F1" s="89">
        <f>SUM(G5:G123)</f>
        <v>2559243.8299999996</v>
      </c>
      <c r="G1" s="90" t="s">
        <v>84</v>
      </c>
      <c r="H1" s="91">
        <f>L21+L38+L55+L72+L89+L106+L123</f>
        <v>134.03333333333333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46142</v>
      </c>
      <c r="B2" s="343"/>
      <c r="C2" s="92" t="s">
        <v>40</v>
      </c>
      <c r="D2" s="93">
        <f>AVERAGE(N21,N38,N55,N72,N89,N106,N123)</f>
        <v>134.09285116309496</v>
      </c>
      <c r="E2" s="93" t="s">
        <v>91</v>
      </c>
      <c r="F2" s="94">
        <f>F1/D1</f>
        <v>44.71778983418077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55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2633</v>
      </c>
      <c r="G5" s="148">
        <f t="shared" ref="G5:G7" si="0">E5*F5</f>
        <v>149475.41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1788.2185531321163</v>
      </c>
      <c r="N5" s="152">
        <f>M5/L5</f>
        <v>74.509106380504846</v>
      </c>
      <c r="O5" s="154">
        <f>L5-I5</f>
        <v>0</v>
      </c>
      <c r="P5" s="155">
        <f>N5-K5</f>
        <v>-8.8242269528284822</v>
      </c>
      <c r="Q5" s="156">
        <f>N5/K5</f>
        <v>0.89410927656605821</v>
      </c>
      <c r="R5" s="292">
        <f>Q21</f>
        <v>0.89461374812553318</v>
      </c>
      <c r="S5" s="157">
        <v>0.29166666666666669</v>
      </c>
      <c r="T5" s="158">
        <v>0.3530092592592593</v>
      </c>
      <c r="U5" s="159"/>
      <c r="V5" s="160">
        <v>88.344906008996205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-211.78144686788369</v>
      </c>
      <c r="AF5" s="132">
        <f>M5/J5</f>
        <v>0.89410927656605821</v>
      </c>
      <c r="AG5" s="367">
        <f>AF21</f>
        <v>0.89461374812553318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3336</v>
      </c>
      <c r="G6" s="103">
        <f t="shared" si="0"/>
        <v>198558.72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1790.1997644980879</v>
      </c>
      <c r="N6" s="106">
        <f>M6/L6</f>
        <v>74.591656854086992</v>
      </c>
      <c r="O6" s="108">
        <f>L6-I6</f>
        <v>0</v>
      </c>
      <c r="P6" s="109">
        <f>N6-K6</f>
        <v>-8.7416764792463368</v>
      </c>
      <c r="Q6" s="110">
        <f>N6/K6</f>
        <v>0.89509988224904391</v>
      </c>
      <c r="R6" s="293"/>
      <c r="S6" s="47">
        <v>0.35625000000000001</v>
      </c>
      <c r="T6" s="48">
        <v>0.43388888888888888</v>
      </c>
      <c r="U6" s="111">
        <v>5</v>
      </c>
      <c r="V6" s="112">
        <v>111.80875116253752</v>
      </c>
      <c r="W6" s="113">
        <v>0.43388888888888888</v>
      </c>
      <c r="X6" s="116">
        <v>0.47222222222222221</v>
      </c>
      <c r="Y6" s="12"/>
      <c r="Z6" s="198"/>
      <c r="AA6" s="282"/>
      <c r="AB6" s="283"/>
      <c r="AC6" s="12">
        <v>4</v>
      </c>
      <c r="AD6" s="198"/>
      <c r="AE6" s="117">
        <f>M6-J6</f>
        <v>-209.80023550191208</v>
      </c>
      <c r="AF6" s="110">
        <f>M6/J6</f>
        <v>0.89509988224904391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1876</v>
      </c>
      <c r="G7" s="103">
        <f t="shared" si="0"/>
        <v>145089.84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1789.2641711229953</v>
      </c>
      <c r="N7" s="106">
        <f>M7/L7</f>
        <v>77.794094396651971</v>
      </c>
      <c r="O7" s="108">
        <f>L7-I7</f>
        <v>0</v>
      </c>
      <c r="P7" s="109">
        <f>N7-K7</f>
        <v>-9.1624273424784661</v>
      </c>
      <c r="Q7" s="110">
        <f>N7/K7</f>
        <v>0.89463208556149765</v>
      </c>
      <c r="R7" s="293"/>
      <c r="S7" s="47">
        <v>0.47222222222222221</v>
      </c>
      <c r="T7" s="48">
        <v>0.51590277777777782</v>
      </c>
      <c r="U7" s="111">
        <v>55.199999999999996</v>
      </c>
      <c r="V7" s="112">
        <v>62.908541855702616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-210.73582887700468</v>
      </c>
      <c r="AF7" s="110">
        <f>M7/J7</f>
        <v>0.89463208556149765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1789.2274962510664</v>
      </c>
      <c r="N21" s="138">
        <f t="shared" ref="N21:N26" si="5">M21/L21</f>
        <v>75.601161813425335</v>
      </c>
      <c r="O21" s="139">
        <f t="shared" ref="O21:O26" si="6">L21-I21</f>
        <v>0</v>
      </c>
      <c r="P21" s="140">
        <f t="shared" ref="P21:P26" si="7">N21-K21</f>
        <v>-8.9058804400957854</v>
      </c>
      <c r="Q21" s="141">
        <f t="shared" ref="Q21:Q26" si="8">N21/K21</f>
        <v>0.89461374812553318</v>
      </c>
      <c r="R21" s="294"/>
      <c r="S21" s="142">
        <f>S5</f>
        <v>0.29166666666666669</v>
      </c>
      <c r="T21" s="143">
        <f>INDEX(T5:T20,COUNTA(T5:T20))</f>
        <v>0.51590277777777782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 t="shared" ref="AE21:AE26" si="9">M21-J21</f>
        <v>-210.77250374893356</v>
      </c>
      <c r="AF21" s="141">
        <f t="shared" ref="AF21:AF26" si="10">M21/J21</f>
        <v>0.89461374812553318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2520</v>
      </c>
      <c r="G22" s="148">
        <f t="shared" ref="G22:G26" si="11">E22*F22</f>
        <v>135475.19999999998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1787.0065513744439</v>
      </c>
      <c r="N22" s="152">
        <f t="shared" si="5"/>
        <v>89.350327568722193</v>
      </c>
      <c r="O22" s="154">
        <f t="shared" si="6"/>
        <v>0</v>
      </c>
      <c r="P22" s="155">
        <f t="shared" si="7"/>
        <v>-10.649672431277807</v>
      </c>
      <c r="Q22" s="156">
        <f t="shared" si="8"/>
        <v>0.89350327568722188</v>
      </c>
      <c r="R22" s="292">
        <f>Q38</f>
        <v>0.8979034034769624</v>
      </c>
      <c r="S22" s="157">
        <v>0.29166666666666669</v>
      </c>
      <c r="T22" s="158">
        <v>0.35041666666666671</v>
      </c>
      <c r="U22" s="159"/>
      <c r="V22" s="160">
        <v>84.610769828295943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 t="shared" si="9"/>
        <v>-212.99344862555608</v>
      </c>
      <c r="AF22" s="156">
        <f t="shared" si="10"/>
        <v>0.89350327568722199</v>
      </c>
      <c r="AG22" s="362">
        <f>AF38</f>
        <v>0.90629502407020524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1281</v>
      </c>
      <c r="G23" s="103">
        <f t="shared" si="11"/>
        <v>60680.969999999994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1787.7999999999993</v>
      </c>
      <c r="N23" s="106">
        <f t="shared" si="5"/>
        <v>85.133333333333297</v>
      </c>
      <c r="O23" s="108">
        <f t="shared" si="6"/>
        <v>0</v>
      </c>
      <c r="P23" s="109">
        <f t="shared" si="7"/>
        <v>-10.104761904761943</v>
      </c>
      <c r="Q23" s="110">
        <f t="shared" si="8"/>
        <v>0.89389999999999958</v>
      </c>
      <c r="R23" s="293"/>
      <c r="S23" s="47">
        <v>0.35416666666666669</v>
      </c>
      <c r="T23" s="48">
        <v>0.38401620370370371</v>
      </c>
      <c r="U23" s="111">
        <v>5.3999999999999648</v>
      </c>
      <c r="V23" s="112">
        <v>42.991386061080675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 t="shared" si="9"/>
        <v>-212.20000000000073</v>
      </c>
      <c r="AF23" s="110">
        <f t="shared" si="10"/>
        <v>0.89389999999999958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1848</v>
      </c>
      <c r="G24" s="103">
        <f t="shared" si="11"/>
        <v>110029.92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1790.4494679135723</v>
      </c>
      <c r="N24" s="106">
        <f t="shared" si="5"/>
        <v>77.845629039720535</v>
      </c>
      <c r="O24" s="108">
        <f t="shared" si="6"/>
        <v>0</v>
      </c>
      <c r="P24" s="109">
        <f t="shared" si="7"/>
        <v>-9.1108926994099022</v>
      </c>
      <c r="Q24" s="110">
        <f t="shared" si="8"/>
        <v>0.89522473395678615</v>
      </c>
      <c r="R24" s="293"/>
      <c r="S24" s="47">
        <v>0.38680555555555557</v>
      </c>
      <c r="T24" s="48">
        <v>0.42980324074074078</v>
      </c>
      <c r="U24" s="111">
        <v>5</v>
      </c>
      <c r="V24" s="112">
        <v>61.928583848395071</v>
      </c>
      <c r="W24" s="113"/>
      <c r="X24" s="116"/>
      <c r="Y24" s="12"/>
      <c r="Z24" s="198"/>
      <c r="AA24" s="282"/>
      <c r="AB24" s="283"/>
      <c r="AC24" s="12">
        <v>2</v>
      </c>
      <c r="AD24" s="198"/>
      <c r="AE24" s="117">
        <f t="shared" si="9"/>
        <v>-209.55053208642767</v>
      </c>
      <c r="AF24" s="110">
        <f t="shared" si="10"/>
        <v>0.89522473395678615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1650</v>
      </c>
      <c r="G25" s="103">
        <f t="shared" si="11"/>
        <v>118057.5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1787.0326750448844</v>
      </c>
      <c r="N25" s="106">
        <f t="shared" si="5"/>
        <v>81.228757956585653</v>
      </c>
      <c r="O25" s="108">
        <f t="shared" si="6"/>
        <v>0</v>
      </c>
      <c r="P25" s="109">
        <f t="shared" si="7"/>
        <v>-9.6803329525052533</v>
      </c>
      <c r="Q25" s="110">
        <f t="shared" si="8"/>
        <v>0.89351633752244219</v>
      </c>
      <c r="R25" s="293"/>
      <c r="S25" s="47">
        <v>0.43263888888888891</v>
      </c>
      <c r="T25" s="48">
        <v>0.47109953703703705</v>
      </c>
      <c r="U25" s="111">
        <v>5</v>
      </c>
      <c r="V25" s="112">
        <v>55.399098954647513</v>
      </c>
      <c r="W25" s="113">
        <v>0.47109953703703705</v>
      </c>
      <c r="X25" s="116">
        <v>0.50972222222222219</v>
      </c>
      <c r="Y25" s="12"/>
      <c r="Z25" s="198"/>
      <c r="AA25" s="282"/>
      <c r="AB25" s="283"/>
      <c r="AC25" s="12">
        <v>2</v>
      </c>
      <c r="AD25" s="198"/>
      <c r="AE25" s="117">
        <f t="shared" si="9"/>
        <v>-212.9673249551156</v>
      </c>
      <c r="AF25" s="110">
        <f t="shared" si="10"/>
        <v>0.89351633752244219</v>
      </c>
      <c r="AG25" s="363"/>
    </row>
    <row r="26" spans="1:33" ht="15.75" customHeight="1">
      <c r="A26" s="299"/>
      <c r="B26" s="163" t="s">
        <v>176</v>
      </c>
      <c r="C26" s="280" t="s">
        <v>177</v>
      </c>
      <c r="D26" s="281"/>
      <c r="E26" s="101">
        <v>29.97</v>
      </c>
      <c r="F26" s="111">
        <v>2303</v>
      </c>
      <c r="G26" s="103">
        <f t="shared" si="11"/>
        <v>69020.91</v>
      </c>
      <c r="H26" s="13"/>
      <c r="I26" s="118">
        <v>21</v>
      </c>
      <c r="J26" s="105">
        <v>2790</v>
      </c>
      <c r="K26" s="106">
        <f t="shared" si="1"/>
        <v>132.85714285714286</v>
      </c>
      <c r="L26" s="107">
        <v>22</v>
      </c>
      <c r="M26" s="105">
        <f>F26/V26*60</f>
        <v>2626.6346153846152</v>
      </c>
      <c r="N26" s="106">
        <f t="shared" si="5"/>
        <v>119.39248251748251</v>
      </c>
      <c r="O26" s="108">
        <f t="shared" si="6"/>
        <v>1</v>
      </c>
      <c r="P26" s="109">
        <f t="shared" si="7"/>
        <v>-13.464660339660355</v>
      </c>
      <c r="Q26" s="110">
        <f t="shared" si="8"/>
        <v>0.89865309421761019</v>
      </c>
      <c r="R26" s="293"/>
      <c r="S26" s="47">
        <v>0.50972222222222219</v>
      </c>
      <c r="T26" s="48">
        <v>0.54625000000000001</v>
      </c>
      <c r="U26" s="111">
        <v>55.616666666666596</v>
      </c>
      <c r="V26" s="112">
        <v>52.60724091225245</v>
      </c>
      <c r="W26" s="113"/>
      <c r="X26" s="116"/>
      <c r="Y26" s="12"/>
      <c r="Z26" s="198"/>
      <c r="AA26" s="282"/>
      <c r="AB26" s="283"/>
      <c r="AC26" s="12">
        <v>1</v>
      </c>
      <c r="AD26" s="198"/>
      <c r="AE26" s="117">
        <f t="shared" si="9"/>
        <v>-163.36538461538476</v>
      </c>
      <c r="AF26" s="110">
        <f t="shared" si="10"/>
        <v>0.94144609870416318</v>
      </c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2">AVERAGE(I22:I37)</f>
        <v>21.4</v>
      </c>
      <c r="J38" s="137">
        <f t="shared" si="12"/>
        <v>2158</v>
      </c>
      <c r="K38" s="138">
        <f t="shared" ref="K38" si="13">J38/I38</f>
        <v>100.84112149532712</v>
      </c>
      <c r="L38" s="136">
        <f t="shared" ref="L38:M38" si="14">AVERAGE(L22:L37)</f>
        <v>21.6</v>
      </c>
      <c r="M38" s="137">
        <f t="shared" si="14"/>
        <v>1955.7846619435029</v>
      </c>
      <c r="N38" s="138">
        <f>M38/L38</f>
        <v>90.545586201088085</v>
      </c>
      <c r="O38" s="139">
        <f>L38-I38</f>
        <v>0.20000000000000284</v>
      </c>
      <c r="P38" s="140">
        <f>N38-K38</f>
        <v>-10.295535294239031</v>
      </c>
      <c r="Q38" s="141">
        <f>N38/K38</f>
        <v>0.8979034034769624</v>
      </c>
      <c r="R38" s="294"/>
      <c r="S38" s="142">
        <f>S22</f>
        <v>0.29166666666666669</v>
      </c>
      <c r="T38" s="143">
        <f>INDEX(T22:T37,COUNTA(T22:T37))</f>
        <v>0.54625000000000001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9</v>
      </c>
      <c r="AD38" s="180">
        <f>SUM(AD22:AD37)</f>
        <v>0</v>
      </c>
      <c r="AE38" s="168">
        <f>M38-J38</f>
        <v>-202.2153380564971</v>
      </c>
      <c r="AF38" s="141">
        <f>M38/J38</f>
        <v>0.90629502407020524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3423</v>
      </c>
      <c r="G39" s="148">
        <f t="shared" ref="G39:G42" si="15">E39*F39</f>
        <v>67433.099999999991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1080.3619098143236</v>
      </c>
      <c r="N39" s="152">
        <f>M39/L39</f>
        <v>83.104762293409507</v>
      </c>
      <c r="O39" s="154">
        <f>L39-I39</f>
        <v>0</v>
      </c>
      <c r="P39" s="155">
        <f>N39-K39</f>
        <v>-9.2029300142827992</v>
      </c>
      <c r="Q39" s="156">
        <f>N39/K39</f>
        <v>0.90030159151193634</v>
      </c>
      <c r="R39" s="292">
        <f>Q55</f>
        <v>0.89524273468144588</v>
      </c>
      <c r="S39" s="157">
        <v>0.29166666666666669</v>
      </c>
      <c r="T39" s="158">
        <v>0.42368055555555556</v>
      </c>
      <c r="U39" s="159"/>
      <c r="V39" s="160">
        <v>190.10296284445798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-119.63809018567645</v>
      </c>
      <c r="AF39" s="156">
        <f>M39/J39</f>
        <v>0.90030159151193634</v>
      </c>
      <c r="AG39" s="277">
        <f>AF55</f>
        <v>0.89524273468144588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1210</v>
      </c>
      <c r="G40" s="103">
        <f t="shared" si="15"/>
        <v>93593.5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1791.1662025924147</v>
      </c>
      <c r="N40" s="106">
        <f>M40/L40</f>
        <v>68.891007792015955</v>
      </c>
      <c r="O40" s="108">
        <f>L40-I40</f>
        <v>0</v>
      </c>
      <c r="P40" s="109">
        <f>N40-K40</f>
        <v>-8.0320691310609647</v>
      </c>
      <c r="Q40" s="110">
        <f>N40/K40</f>
        <v>0.89558310129620744</v>
      </c>
      <c r="R40" s="293"/>
      <c r="S40" s="47">
        <v>0.42708333333333337</v>
      </c>
      <c r="T40" s="48">
        <v>0.45521990740740742</v>
      </c>
      <c r="U40" s="111">
        <v>4.9000000000000465</v>
      </c>
      <c r="V40" s="112">
        <v>40.532252057304113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-208.83379740758528</v>
      </c>
      <c r="AF40" s="110">
        <f>M40/J40</f>
        <v>0.89558310129620733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1181</v>
      </c>
      <c r="G41" s="103">
        <f t="shared" si="15"/>
        <v>70080.540000000008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1787.2164953622503</v>
      </c>
      <c r="N41" s="106">
        <f>M41/L41</f>
        <v>74.467353973427095</v>
      </c>
      <c r="O41" s="108">
        <f>L41-I41</f>
        <v>0</v>
      </c>
      <c r="P41" s="109">
        <f>N41-K41</f>
        <v>-8.865979359906234</v>
      </c>
      <c r="Q41" s="110">
        <f>N41/K41</f>
        <v>0.89360824768112523</v>
      </c>
      <c r="R41" s="293"/>
      <c r="S41" s="47">
        <v>0.45902777777777781</v>
      </c>
      <c r="T41" s="48">
        <v>0.48655092592592597</v>
      </c>
      <c r="U41" s="111">
        <v>5.4833333333333645</v>
      </c>
      <c r="V41" s="112">
        <v>39.648246412160276</v>
      </c>
      <c r="W41" s="113">
        <v>0.48655092592592597</v>
      </c>
      <c r="X41" s="116">
        <v>0.52500000000000002</v>
      </c>
      <c r="Y41" s="12"/>
      <c r="Z41" s="198"/>
      <c r="AA41" s="282"/>
      <c r="AB41" s="283"/>
      <c r="AC41" s="12">
        <v>2</v>
      </c>
      <c r="AD41" s="198"/>
      <c r="AE41" s="117">
        <f>M41-J41</f>
        <v>-212.78350463774973</v>
      </c>
      <c r="AF41" s="110">
        <f>M41/J41</f>
        <v>0.89360824768112512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2624</v>
      </c>
      <c r="G42" s="103">
        <f t="shared" si="15"/>
        <v>153950.08000000002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1787.0030819374222</v>
      </c>
      <c r="N42" s="106">
        <f>M42/L42</f>
        <v>77.695786171192267</v>
      </c>
      <c r="O42" s="108">
        <f>L42-I42</f>
        <v>0</v>
      </c>
      <c r="P42" s="109">
        <f>N42-K42</f>
        <v>-9.2607355679381698</v>
      </c>
      <c r="Q42" s="110">
        <f>N42/K42</f>
        <v>0.89350154096871104</v>
      </c>
      <c r="R42" s="293"/>
      <c r="S42" s="47">
        <v>0.52500000000000002</v>
      </c>
      <c r="T42" s="48">
        <v>0.58618055555555559</v>
      </c>
      <c r="U42" s="111">
        <v>55.366666666666632</v>
      </c>
      <c r="V42" s="112">
        <v>88.102813918657404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-212.99691806257783</v>
      </c>
      <c r="AF42" s="110">
        <f>M42/J42</f>
        <v>0.89350154096871104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1611.4369224266027</v>
      </c>
      <c r="N55" s="138">
        <f t="shared" ref="N55:N60" si="19">M55/L55</f>
        <v>74.950554531469891</v>
      </c>
      <c r="O55" s="139">
        <f t="shared" ref="O55:O60" si="20">L55-I55</f>
        <v>0</v>
      </c>
      <c r="P55" s="140">
        <f t="shared" ref="P55:P60" si="21">N55-K55</f>
        <v>-8.7703757010882555</v>
      </c>
      <c r="Q55" s="141">
        <f t="shared" ref="Q55:Q60" si="22">N55/K55</f>
        <v>0.89524273468144588</v>
      </c>
      <c r="R55" s="294"/>
      <c r="S55" s="142">
        <f>S39</f>
        <v>0.29166666666666669</v>
      </c>
      <c r="T55" s="143">
        <f>INDEX(T39:T54,COUNTA(T39:T54))</f>
        <v>0.58618055555555559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11</v>
      </c>
      <c r="AD55" s="191">
        <f>SUM(AD39:AD54)</f>
        <v>0</v>
      </c>
      <c r="AE55" s="168">
        <f t="shared" ref="AE55:AE60" si="23">M55-J55</f>
        <v>-188.56307757339732</v>
      </c>
      <c r="AF55" s="141">
        <f t="shared" ref="AF55:AF60" si="24">M55/J55</f>
        <v>0.89524273468144588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2502</v>
      </c>
      <c r="G56" s="148">
        <f t="shared" ref="G56:G60" si="25">E56*F56</f>
        <v>72207.72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3171.7071339627068</v>
      </c>
      <c r="N56" s="152">
        <f t="shared" si="19"/>
        <v>166.93195441908983</v>
      </c>
      <c r="O56" s="154">
        <f t="shared" si="20"/>
        <v>0</v>
      </c>
      <c r="P56" s="155">
        <f t="shared" si="21"/>
        <v>-22.541729791436495</v>
      </c>
      <c r="Q56" s="156">
        <f t="shared" si="22"/>
        <v>0.88102975943408512</v>
      </c>
      <c r="R56" s="292">
        <f>Q72</f>
        <v>0.88598442543078326</v>
      </c>
      <c r="S56" s="157">
        <v>0.25</v>
      </c>
      <c r="T56" s="158">
        <v>0.28285879629629629</v>
      </c>
      <c r="U56" s="159"/>
      <c r="V56" s="160">
        <v>47.330977817123113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23"/>
        <v>-428.29286603729315</v>
      </c>
      <c r="AF56" s="156">
        <f t="shared" si="24"/>
        <v>0.88102975943408524</v>
      </c>
      <c r="AG56" s="277">
        <f>AF72</f>
        <v>0.88598442543078326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2684</v>
      </c>
      <c r="G57" s="103">
        <f t="shared" si="25"/>
        <v>83499.240000000005</v>
      </c>
      <c r="H57" s="26"/>
      <c r="I57" s="104">
        <v>19</v>
      </c>
      <c r="J57" s="105">
        <v>3600</v>
      </c>
      <c r="K57" s="106">
        <f t="shared" ref="K57:K76" si="26">J57/I57</f>
        <v>189.47368421052633</v>
      </c>
      <c r="L57" s="107">
        <v>19</v>
      </c>
      <c r="M57" s="105">
        <f>F57/V57*60</f>
        <v>3170.7441853969599</v>
      </c>
      <c r="N57" s="106">
        <f t="shared" si="19"/>
        <v>166.88127291562947</v>
      </c>
      <c r="O57" s="108">
        <f t="shared" si="20"/>
        <v>0</v>
      </c>
      <c r="P57" s="109">
        <f t="shared" si="21"/>
        <v>-22.592411294896863</v>
      </c>
      <c r="Q57" s="110">
        <f t="shared" si="22"/>
        <v>0.88076227372137772</v>
      </c>
      <c r="R57" s="293"/>
      <c r="S57" s="47">
        <v>0.28611111111111109</v>
      </c>
      <c r="T57" s="48">
        <v>0.3213773148148148</v>
      </c>
      <c r="U57" s="111">
        <v>4.6833333333333194</v>
      </c>
      <c r="V57" s="112">
        <v>50.789338585458502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23"/>
        <v>-429.25581460304011</v>
      </c>
      <c r="AF57" s="110">
        <f t="shared" si="24"/>
        <v>0.88076227372137772</v>
      </c>
      <c r="AG57" s="278"/>
    </row>
    <row r="58" spans="1:33" ht="15.75" customHeight="1">
      <c r="A58" s="298"/>
      <c r="B58" s="100" t="s">
        <v>241</v>
      </c>
      <c r="C58" s="366" t="s">
        <v>265</v>
      </c>
      <c r="D58" s="366"/>
      <c r="E58" s="101">
        <v>38.99</v>
      </c>
      <c r="F58" s="102">
        <v>3956</v>
      </c>
      <c r="G58" s="103">
        <f t="shared" si="25"/>
        <v>154244.44</v>
      </c>
      <c r="H58" s="26"/>
      <c r="I58" s="104">
        <v>19</v>
      </c>
      <c r="J58" s="105">
        <v>3600</v>
      </c>
      <c r="K58" s="106">
        <f t="shared" si="26"/>
        <v>189.47368421052633</v>
      </c>
      <c r="L58" s="107">
        <v>19</v>
      </c>
      <c r="M58" s="105">
        <f>F58/V58*60</f>
        <v>3089.6543321636545</v>
      </c>
      <c r="N58" s="106">
        <f t="shared" si="19"/>
        <v>162.61338590335023</v>
      </c>
      <c r="O58" s="108">
        <f t="shared" si="20"/>
        <v>0</v>
      </c>
      <c r="P58" s="109">
        <f t="shared" si="21"/>
        <v>-26.860298307176095</v>
      </c>
      <c r="Q58" s="110">
        <f t="shared" si="22"/>
        <v>0.85823731448990392</v>
      </c>
      <c r="R58" s="293"/>
      <c r="S58" s="47">
        <v>0.32430555555555551</v>
      </c>
      <c r="T58" s="48">
        <v>0.3776504629629629</v>
      </c>
      <c r="U58" s="111">
        <v>5</v>
      </c>
      <c r="V58" s="112">
        <v>76.824128035636633</v>
      </c>
      <c r="W58" s="113"/>
      <c r="X58" s="116"/>
      <c r="Y58" s="12"/>
      <c r="Z58" s="198"/>
      <c r="AA58" s="282"/>
      <c r="AB58" s="283"/>
      <c r="AC58" s="12">
        <v>4</v>
      </c>
      <c r="AD58" s="198"/>
      <c r="AE58" s="117">
        <f t="shared" si="23"/>
        <v>-510.34566783634546</v>
      </c>
      <c r="AF58" s="110">
        <f t="shared" si="24"/>
        <v>0.85823731448990404</v>
      </c>
      <c r="AG58" s="278"/>
    </row>
    <row r="59" spans="1:33" ht="15.75" customHeight="1">
      <c r="A59" s="298"/>
      <c r="B59" s="100" t="s">
        <v>241</v>
      </c>
      <c r="C59" s="366" t="s">
        <v>243</v>
      </c>
      <c r="D59" s="366"/>
      <c r="E59" s="101">
        <v>38.479999999999997</v>
      </c>
      <c r="F59" s="102">
        <v>3586</v>
      </c>
      <c r="G59" s="103">
        <f t="shared" si="25"/>
        <v>137989.28</v>
      </c>
      <c r="H59" s="26"/>
      <c r="I59" s="104">
        <v>20</v>
      </c>
      <c r="J59" s="105">
        <v>3600</v>
      </c>
      <c r="K59" s="106">
        <f t="shared" si="26"/>
        <v>180</v>
      </c>
      <c r="L59" s="107">
        <v>20</v>
      </c>
      <c r="M59" s="105">
        <f>F59/V59*60</f>
        <v>3257.0500464532588</v>
      </c>
      <c r="N59" s="106">
        <f t="shared" si="19"/>
        <v>162.85250232266293</v>
      </c>
      <c r="O59" s="108">
        <f t="shared" si="20"/>
        <v>0</v>
      </c>
      <c r="P59" s="109">
        <f t="shared" si="21"/>
        <v>-17.147497677337071</v>
      </c>
      <c r="Q59" s="110">
        <f t="shared" si="22"/>
        <v>0.90473612401479409</v>
      </c>
      <c r="R59" s="293"/>
      <c r="S59" s="47">
        <v>0.38055555555555548</v>
      </c>
      <c r="T59" s="48">
        <v>0.42642361111111104</v>
      </c>
      <c r="U59" s="111">
        <v>5</v>
      </c>
      <c r="V59" s="112">
        <v>66.059777077818296</v>
      </c>
      <c r="W59" s="113">
        <v>0.42642361111111104</v>
      </c>
      <c r="X59" s="116">
        <v>0.46597222222222212</v>
      </c>
      <c r="Y59" s="12"/>
      <c r="Z59" s="198"/>
      <c r="AA59" s="282"/>
      <c r="AB59" s="283"/>
      <c r="AC59" s="12">
        <v>2</v>
      </c>
      <c r="AD59" s="198"/>
      <c r="AE59" s="199">
        <f t="shared" si="23"/>
        <v>-342.9499535467412</v>
      </c>
      <c r="AF59" s="200">
        <f t="shared" si="24"/>
        <v>0.90473612401479409</v>
      </c>
      <c r="AG59" s="278"/>
    </row>
    <row r="60" spans="1:33" ht="15.75" customHeight="1">
      <c r="A60" s="299"/>
      <c r="B60" s="100" t="s">
        <v>241</v>
      </c>
      <c r="C60" s="366" t="s">
        <v>244</v>
      </c>
      <c r="D60" s="366"/>
      <c r="E60" s="101">
        <v>37.799999999999997</v>
      </c>
      <c r="F60" s="105">
        <v>4392</v>
      </c>
      <c r="G60" s="103">
        <f t="shared" si="25"/>
        <v>166017.59999999998</v>
      </c>
      <c r="H60" s="13"/>
      <c r="I60" s="104">
        <v>21</v>
      </c>
      <c r="J60" s="105">
        <v>3600</v>
      </c>
      <c r="K60" s="106">
        <f t="shared" si="26"/>
        <v>171.42857142857142</v>
      </c>
      <c r="L60" s="107">
        <v>21</v>
      </c>
      <c r="M60" s="105">
        <f>F60/V60*60</f>
        <v>3258.5639597775166</v>
      </c>
      <c r="N60" s="106">
        <f t="shared" si="19"/>
        <v>155.16971237035793</v>
      </c>
      <c r="O60" s="108">
        <f t="shared" si="20"/>
        <v>0</v>
      </c>
      <c r="P60" s="109">
        <f t="shared" si="21"/>
        <v>-16.258859058213488</v>
      </c>
      <c r="Q60" s="110">
        <f t="shared" si="22"/>
        <v>0.90515665549375468</v>
      </c>
      <c r="R60" s="293"/>
      <c r="S60" s="47">
        <v>0.46597222222222212</v>
      </c>
      <c r="T60" s="48">
        <v>0.5221296296296295</v>
      </c>
      <c r="U60" s="111">
        <v>56.949999999999946</v>
      </c>
      <c r="V60" s="112">
        <v>80.869979307692404</v>
      </c>
      <c r="W60" s="113"/>
      <c r="X60" s="116"/>
      <c r="Y60" s="12"/>
      <c r="Z60" s="198"/>
      <c r="AA60" s="282"/>
      <c r="AB60" s="283"/>
      <c r="AC60" s="12">
        <v>3</v>
      </c>
      <c r="AD60" s="198"/>
      <c r="AE60" s="199">
        <f t="shared" si="23"/>
        <v>-341.43604022248337</v>
      </c>
      <c r="AF60" s="200">
        <f t="shared" si="24"/>
        <v>0.90515665549375457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7">AVERAGE(I56:I71)</f>
        <v>19.600000000000001</v>
      </c>
      <c r="J72" s="137">
        <f t="shared" si="27"/>
        <v>3600</v>
      </c>
      <c r="K72" s="138">
        <f t="shared" ref="K72" si="28">J72/I72</f>
        <v>183.67346938775509</v>
      </c>
      <c r="L72" s="136">
        <f t="shared" ref="L72:M72" si="29">AVERAGE(L56:L71)</f>
        <v>19.600000000000001</v>
      </c>
      <c r="M72" s="137">
        <f t="shared" si="29"/>
        <v>3189.5439315508197</v>
      </c>
      <c r="N72" s="138">
        <f>M72/L72</f>
        <v>162.73183324238875</v>
      </c>
      <c r="O72" s="139">
        <f>L72-I72</f>
        <v>0</v>
      </c>
      <c r="P72" s="140">
        <f>N72-K72</f>
        <v>-20.941636145366346</v>
      </c>
      <c r="Q72" s="141">
        <f>N72/K72</f>
        <v>0.88598442543078326</v>
      </c>
      <c r="R72" s="294"/>
      <c r="S72" s="142">
        <f>S56</f>
        <v>0.25</v>
      </c>
      <c r="T72" s="143">
        <f>INDEX(T56:T71,COUNTA(T56:T71))</f>
        <v>0.5221296296296295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>M72-J72</f>
        <v>-410.45606844918029</v>
      </c>
      <c r="AF72" s="141">
        <f>M72/J72</f>
        <v>0.88598442543078326</v>
      </c>
      <c r="AG72" s="279"/>
    </row>
    <row r="73" spans="1:33" ht="15.75" customHeight="1">
      <c r="A73" s="287" t="s">
        <v>245</v>
      </c>
      <c r="B73" s="114" t="s">
        <v>176</v>
      </c>
      <c r="C73" s="290" t="s">
        <v>209</v>
      </c>
      <c r="D73" s="291"/>
      <c r="E73" s="147">
        <v>21.92</v>
      </c>
      <c r="F73" s="97">
        <v>706</v>
      </c>
      <c r="G73" s="148">
        <f t="shared" ref="G73:G76" si="30">E73*F73</f>
        <v>15475.52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3255.9407949676461</v>
      </c>
      <c r="N73" s="152">
        <f>M73/L73</f>
        <v>542.65679916127431</v>
      </c>
      <c r="O73" s="154">
        <f>L73-I73</f>
        <v>0</v>
      </c>
      <c r="P73" s="155">
        <f>N73-K73</f>
        <v>-57.343200838725693</v>
      </c>
      <c r="Q73" s="156">
        <f>N73/K73</f>
        <v>0.90442799860212386</v>
      </c>
      <c r="R73" s="292">
        <f>Q89</f>
        <v>0.89738619653710627</v>
      </c>
      <c r="S73" s="206">
        <v>0.29166666666666669</v>
      </c>
      <c r="T73" s="158">
        <v>0.30069444444444449</v>
      </c>
      <c r="U73" s="159"/>
      <c r="V73" s="160">
        <v>13.010064576564552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>M73-J73</f>
        <v>-344.05920503235393</v>
      </c>
      <c r="AF73" s="156">
        <f>M73/J73</f>
        <v>0.90442799860212386</v>
      </c>
      <c r="AG73" s="277">
        <f>AF89</f>
        <v>0.89738619653710638</v>
      </c>
    </row>
    <row r="74" spans="1:33" ht="15.75" customHeight="1">
      <c r="A74" s="288"/>
      <c r="B74" s="100" t="s">
        <v>206</v>
      </c>
      <c r="C74" s="280" t="s">
        <v>229</v>
      </c>
      <c r="D74" s="281"/>
      <c r="E74" s="101">
        <v>30.36</v>
      </c>
      <c r="F74" s="102">
        <v>1137</v>
      </c>
      <c r="G74" s="103">
        <f t="shared" si="30"/>
        <v>34519.32</v>
      </c>
      <c r="H74" s="26"/>
      <c r="I74" s="104">
        <v>11</v>
      </c>
      <c r="J74" s="105">
        <v>3000</v>
      </c>
      <c r="K74" s="106">
        <f t="shared" si="26"/>
        <v>272.72727272727275</v>
      </c>
      <c r="L74" s="107">
        <v>11</v>
      </c>
      <c r="M74" s="105">
        <f>F74/V74*60</f>
        <v>2653.0180131291804</v>
      </c>
      <c r="N74" s="106">
        <f>M74/L74</f>
        <v>241.18345573901641</v>
      </c>
      <c r="O74" s="108">
        <f>L74-I74</f>
        <v>0</v>
      </c>
      <c r="P74" s="109">
        <f>N74-K74</f>
        <v>-31.543816988256339</v>
      </c>
      <c r="Q74" s="110">
        <f>N74/K74</f>
        <v>0.88433933770972672</v>
      </c>
      <c r="R74" s="293"/>
      <c r="S74" s="47">
        <v>0.3041666666666667</v>
      </c>
      <c r="T74" s="48">
        <v>0.32201388888888893</v>
      </c>
      <c r="U74" s="111">
        <v>4.9999999999999822</v>
      </c>
      <c r="V74" s="112">
        <v>25.714111122651559</v>
      </c>
      <c r="W74" s="113"/>
      <c r="X74" s="13"/>
      <c r="Y74" s="12"/>
      <c r="Z74" s="198"/>
      <c r="AA74" s="282"/>
      <c r="AB74" s="283"/>
      <c r="AC74" s="12">
        <v>2</v>
      </c>
      <c r="AD74" s="198"/>
      <c r="AE74" s="117">
        <f>M74-J74</f>
        <v>-346.98198687081958</v>
      </c>
      <c r="AF74" s="110">
        <f>M74/J74</f>
        <v>0.88433933770972684</v>
      </c>
      <c r="AG74" s="278"/>
    </row>
    <row r="75" spans="1:33" ht="15.75" customHeight="1">
      <c r="A75" s="288"/>
      <c r="B75" s="100" t="s">
        <v>206</v>
      </c>
      <c r="C75" s="280" t="s">
        <v>246</v>
      </c>
      <c r="D75" s="281"/>
      <c r="E75" s="101">
        <v>23.19</v>
      </c>
      <c r="F75" s="102">
        <v>980</v>
      </c>
      <c r="G75" s="103">
        <f t="shared" si="30"/>
        <v>22726.2</v>
      </c>
      <c r="H75" s="26"/>
      <c r="I75" s="104">
        <v>6</v>
      </c>
      <c r="J75" s="105">
        <v>2500</v>
      </c>
      <c r="K75" s="106">
        <f t="shared" si="26"/>
        <v>416.66666666666669</v>
      </c>
      <c r="L75" s="107">
        <v>6</v>
      </c>
      <c r="M75" s="105">
        <f>F75/V75*60</f>
        <v>2250.1518804934758</v>
      </c>
      <c r="N75" s="106">
        <f>M75/L75</f>
        <v>375.02531341557932</v>
      </c>
      <c r="O75" s="108">
        <f>L75-I75</f>
        <v>0</v>
      </c>
      <c r="P75" s="109">
        <f>N75-K75</f>
        <v>-41.641353251087367</v>
      </c>
      <c r="Q75" s="110">
        <f>N75/K75</f>
        <v>0.90006075219739035</v>
      </c>
      <c r="R75" s="293"/>
      <c r="S75" s="47">
        <v>0.32500000000000001</v>
      </c>
      <c r="T75" s="48">
        <v>0.34313657407407411</v>
      </c>
      <c r="U75" s="111">
        <v>5</v>
      </c>
      <c r="V75" s="112">
        <v>26.131569388598201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>M75-J75</f>
        <v>-249.8481195065242</v>
      </c>
      <c r="AF75" s="110">
        <f>M75/J75</f>
        <v>0.90006075219739035</v>
      </c>
      <c r="AG75" s="278"/>
    </row>
    <row r="76" spans="1:33" ht="15.75" customHeight="1">
      <c r="A76" s="288"/>
      <c r="B76" s="100" t="s">
        <v>206</v>
      </c>
      <c r="C76" s="280" t="s">
        <v>257</v>
      </c>
      <c r="D76" s="281"/>
      <c r="E76" s="101">
        <v>23.55</v>
      </c>
      <c r="F76" s="102">
        <v>1988</v>
      </c>
      <c r="G76" s="103">
        <f t="shared" si="30"/>
        <v>46817.4</v>
      </c>
      <c r="H76" s="26"/>
      <c r="I76" s="104">
        <v>6</v>
      </c>
      <c r="J76" s="105">
        <v>2500</v>
      </c>
      <c r="K76" s="106">
        <f t="shared" si="26"/>
        <v>416.66666666666669</v>
      </c>
      <c r="L76" s="107">
        <v>6</v>
      </c>
      <c r="M76" s="105">
        <f>F76/V76*60</f>
        <v>2250.5691912401326</v>
      </c>
      <c r="N76" s="106">
        <f>M76/L76</f>
        <v>375.09486520668878</v>
      </c>
      <c r="O76" s="108">
        <f>L76-I76</f>
        <v>0</v>
      </c>
      <c r="P76" s="109">
        <f>N76-K76</f>
        <v>-41.571801459977905</v>
      </c>
      <c r="Q76" s="110">
        <f>N76/K76</f>
        <v>0.90022767649605306</v>
      </c>
      <c r="R76" s="293"/>
      <c r="S76" s="47">
        <v>0.34722222222222221</v>
      </c>
      <c r="T76" s="48">
        <v>0.38401620370370371</v>
      </c>
      <c r="U76" s="111">
        <v>5.8833333333332671</v>
      </c>
      <c r="V76" s="112">
        <v>52.999925736241437</v>
      </c>
      <c r="W76" s="113"/>
      <c r="X76" s="13"/>
      <c r="Y76" s="12"/>
      <c r="Z76" s="198"/>
      <c r="AA76" s="282"/>
      <c r="AB76" s="283"/>
      <c r="AC76" s="12">
        <v>2</v>
      </c>
      <c r="AD76" s="198"/>
      <c r="AE76" s="117">
        <f>M76-J76</f>
        <v>-249.43080875986743</v>
      </c>
      <c r="AF76" s="110">
        <f>M76/J76</f>
        <v>0.90022767649605306</v>
      </c>
      <c r="AG76" s="278"/>
    </row>
    <row r="77" spans="1:33" ht="15.75" customHeight="1">
      <c r="A77" s="288"/>
      <c r="B77" s="100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3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7.25</v>
      </c>
      <c r="J89" s="137">
        <f t="shared" si="31"/>
        <v>2900</v>
      </c>
      <c r="K89" s="138">
        <f t="shared" ref="K89" si="32">J89/I89</f>
        <v>400</v>
      </c>
      <c r="L89" s="136">
        <f t="shared" ref="L89:M89" si="33">AVERAGE(L73:L88)</f>
        <v>7.25</v>
      </c>
      <c r="M89" s="137">
        <f t="shared" si="33"/>
        <v>2602.4199699576084</v>
      </c>
      <c r="N89" s="138">
        <f>M89/L89</f>
        <v>358.95447861484251</v>
      </c>
      <c r="O89" s="139">
        <f>L89-I89</f>
        <v>0</v>
      </c>
      <c r="P89" s="140">
        <f>N89-K89</f>
        <v>-41.045521385157485</v>
      </c>
      <c r="Q89" s="141">
        <f>N89/K89</f>
        <v>0.89738619653710627</v>
      </c>
      <c r="R89" s="294"/>
      <c r="S89" s="142">
        <f>S73</f>
        <v>0.29166666666666669</v>
      </c>
      <c r="T89" s="143">
        <f>INDEX(T73:T88,COUNTA(T73:T88))</f>
        <v>0.38401620370370371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6</v>
      </c>
      <c r="AD89" s="191">
        <f>SUM(AD73:AD88)</f>
        <v>0</v>
      </c>
      <c r="AE89" s="168">
        <f>M89-J89</f>
        <v>-297.58003004239163</v>
      </c>
      <c r="AF89" s="141">
        <f>M89/J89</f>
        <v>0.89738619653710638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1369</v>
      </c>
      <c r="G90" s="148">
        <f t="shared" ref="G90:G93" si="34">E90*F90</f>
        <v>61577.619999999995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1606.3750640683068</v>
      </c>
      <c r="N90" s="152">
        <f>M90/L90</f>
        <v>76.494050669919375</v>
      </c>
      <c r="O90" s="154">
        <f>L90-I90</f>
        <v>0</v>
      </c>
      <c r="P90" s="155">
        <f>N90-K90</f>
        <v>-9.2202350443663335</v>
      </c>
      <c r="Q90" s="156">
        <f>N90/K90</f>
        <v>0.89243059114905943</v>
      </c>
      <c r="R90" s="292">
        <f>Q106</f>
        <v>0.92432562418126551</v>
      </c>
      <c r="S90" s="157">
        <v>0.70833333333333337</v>
      </c>
      <c r="T90" s="158">
        <v>0.74384259259259267</v>
      </c>
      <c r="U90" s="159"/>
      <c r="V90" s="160">
        <v>51.133761870015697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-193.62493593169324</v>
      </c>
      <c r="AF90" s="156">
        <f>M90/J90</f>
        <v>0.89243059114905932</v>
      </c>
      <c r="AG90" s="277">
        <f>AF106</f>
        <v>0.89351477004188995</v>
      </c>
    </row>
    <row r="91" spans="1:33" ht="15.75" customHeight="1">
      <c r="A91" s="298"/>
      <c r="B91" s="163" t="s">
        <v>179</v>
      </c>
      <c r="C91" s="280" t="s">
        <v>195</v>
      </c>
      <c r="D91" s="281"/>
      <c r="E91" s="101">
        <v>47.6</v>
      </c>
      <c r="F91" s="102">
        <v>1288</v>
      </c>
      <c r="G91" s="103">
        <f t="shared" si="34"/>
        <v>61308.800000000003</v>
      </c>
      <c r="H91" s="26"/>
      <c r="I91" s="104">
        <v>23</v>
      </c>
      <c r="J91" s="105">
        <v>2000</v>
      </c>
      <c r="K91" s="106">
        <f t="shared" ref="K91:K93" si="35">J91/I91</f>
        <v>86.956521739130437</v>
      </c>
      <c r="L91" s="107">
        <v>22</v>
      </c>
      <c r="M91" s="105">
        <f>F91/V91*60</f>
        <v>1786.255248618784</v>
      </c>
      <c r="N91" s="106">
        <f>M91/L91</f>
        <v>81.193420391762913</v>
      </c>
      <c r="O91" s="108">
        <f>L91-I91</f>
        <v>-1</v>
      </c>
      <c r="P91" s="109">
        <f>N91-K91</f>
        <v>-5.7631013473675239</v>
      </c>
      <c r="Q91" s="110">
        <f>N91/K91</f>
        <v>0.93372433450527348</v>
      </c>
      <c r="R91" s="293"/>
      <c r="S91" s="47">
        <v>0.74791666666666667</v>
      </c>
      <c r="T91" s="48">
        <v>0.77795138888888893</v>
      </c>
      <c r="U91" s="111">
        <v>5.8666666666665712</v>
      </c>
      <c r="V91" s="112">
        <v>43.263693730085052</v>
      </c>
      <c r="W91" s="113"/>
      <c r="X91" s="116"/>
      <c r="Y91" s="12"/>
      <c r="Z91" s="198"/>
      <c r="AA91" s="282"/>
      <c r="AB91" s="283"/>
      <c r="AC91" s="12">
        <v>1</v>
      </c>
      <c r="AD91" s="198"/>
      <c r="AE91" s="117">
        <f>M91-J91</f>
        <v>-213.74475138121602</v>
      </c>
      <c r="AF91" s="110">
        <f>M91/J91</f>
        <v>0.89312762430939197</v>
      </c>
      <c r="AG91" s="278"/>
    </row>
    <row r="92" spans="1:33" ht="15.75" customHeight="1">
      <c r="A92" s="298"/>
      <c r="B92" s="163" t="s">
        <v>179</v>
      </c>
      <c r="C92" s="280" t="s">
        <v>194</v>
      </c>
      <c r="D92" s="281"/>
      <c r="E92" s="101">
        <v>56.87</v>
      </c>
      <c r="F92" s="102">
        <v>1082</v>
      </c>
      <c r="G92" s="103">
        <f t="shared" si="34"/>
        <v>61533.34</v>
      </c>
      <c r="H92" s="26"/>
      <c r="I92" s="104">
        <v>23</v>
      </c>
      <c r="J92" s="105">
        <v>2000</v>
      </c>
      <c r="K92" s="106">
        <f t="shared" si="35"/>
        <v>86.956521739130437</v>
      </c>
      <c r="L92" s="107">
        <v>22</v>
      </c>
      <c r="M92" s="105">
        <f>F92/V92*60</f>
        <v>1787.4212968471136</v>
      </c>
      <c r="N92" s="106">
        <f>M92/L92</f>
        <v>81.246422583959713</v>
      </c>
      <c r="O92" s="108">
        <f>L92-I92</f>
        <v>-1</v>
      </c>
      <c r="P92" s="109">
        <f>N92-K92</f>
        <v>-5.7100991551707239</v>
      </c>
      <c r="Q92" s="110">
        <f>N92/K92</f>
        <v>0.93433385971553673</v>
      </c>
      <c r="R92" s="293"/>
      <c r="S92" s="47">
        <v>0.78125</v>
      </c>
      <c r="T92" s="48">
        <v>0.80646990740740743</v>
      </c>
      <c r="U92" s="111">
        <v>4.7499999999999432</v>
      </c>
      <c r="V92" s="112">
        <v>36.320480300035783</v>
      </c>
      <c r="W92" s="113"/>
      <c r="X92" s="116"/>
      <c r="Y92" s="12"/>
      <c r="Z92" s="198"/>
      <c r="AA92" s="282"/>
      <c r="AB92" s="283"/>
      <c r="AC92" s="12">
        <v>1</v>
      </c>
      <c r="AD92" s="198"/>
      <c r="AE92" s="117">
        <f>M92-J92</f>
        <v>-212.57870315288642</v>
      </c>
      <c r="AF92" s="110">
        <f>M92/J92</f>
        <v>0.89371064842355674</v>
      </c>
      <c r="AG92" s="278"/>
    </row>
    <row r="93" spans="1:33" ht="15.75" customHeight="1">
      <c r="A93" s="298"/>
      <c r="B93" s="163" t="s">
        <v>179</v>
      </c>
      <c r="C93" s="280" t="s">
        <v>193</v>
      </c>
      <c r="D93" s="281"/>
      <c r="E93" s="101">
        <v>56.79</v>
      </c>
      <c r="F93" s="102">
        <v>1387</v>
      </c>
      <c r="G93" s="103">
        <f t="shared" si="34"/>
        <v>78767.73</v>
      </c>
      <c r="H93" s="26"/>
      <c r="I93" s="104">
        <v>23</v>
      </c>
      <c r="J93" s="105">
        <v>2000</v>
      </c>
      <c r="K93" s="106">
        <f t="shared" si="35"/>
        <v>86.956521739130437</v>
      </c>
      <c r="L93" s="107">
        <v>22</v>
      </c>
      <c r="M93" s="105">
        <f>F93/V93*60</f>
        <v>1789.3635967925372</v>
      </c>
      <c r="N93" s="106">
        <f>M93/L93</f>
        <v>81.334708945115324</v>
      </c>
      <c r="O93" s="108">
        <f>L93-I93</f>
        <v>-1</v>
      </c>
      <c r="P93" s="109">
        <f>N93-K93</f>
        <v>-5.6218127940151135</v>
      </c>
      <c r="Q93" s="110">
        <f>N93/K93</f>
        <v>0.93534915286882625</v>
      </c>
      <c r="R93" s="293"/>
      <c r="S93" s="47">
        <v>0.81041666666666667</v>
      </c>
      <c r="T93" s="48">
        <v>0.84270833333333339</v>
      </c>
      <c r="U93" s="111">
        <v>5.6833333333333158</v>
      </c>
      <c r="V93" s="112">
        <v>46.508155273290001</v>
      </c>
      <c r="W93" s="113"/>
      <c r="X93" s="116"/>
      <c r="Y93" s="12"/>
      <c r="Z93" s="198"/>
      <c r="AA93" s="282"/>
      <c r="AB93" s="283"/>
      <c r="AC93" s="12">
        <v>1</v>
      </c>
      <c r="AD93" s="198"/>
      <c r="AE93" s="117">
        <f>M93-J93</f>
        <v>-210.63640320746276</v>
      </c>
      <c r="AF93" s="110">
        <f>M93/J93</f>
        <v>0.8946817983962686</v>
      </c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6">AVERAGE(I90:I105)</f>
        <v>22.5</v>
      </c>
      <c r="J106" s="137">
        <f t="shared" si="36"/>
        <v>1950</v>
      </c>
      <c r="K106" s="138">
        <f t="shared" ref="K106" si="37">J106/I106</f>
        <v>86.666666666666671</v>
      </c>
      <c r="L106" s="136">
        <f t="shared" ref="L106:M106" si="38">AVERAGE(L90:L105)</f>
        <v>21.75</v>
      </c>
      <c r="M106" s="137">
        <f t="shared" si="38"/>
        <v>1742.3538015816855</v>
      </c>
      <c r="N106" s="138">
        <f>M106/L106</f>
        <v>80.108220762376348</v>
      </c>
      <c r="O106" s="139">
        <f>L106-I106</f>
        <v>-0.75</v>
      </c>
      <c r="P106" s="140">
        <f>N106-K106</f>
        <v>-6.5584459042903234</v>
      </c>
      <c r="Q106" s="141">
        <f>N106/K106</f>
        <v>0.92432562418126551</v>
      </c>
      <c r="R106" s="294"/>
      <c r="S106" s="142">
        <f>S90</f>
        <v>0.70833333333333337</v>
      </c>
      <c r="T106" s="143">
        <f>INDEX(T90:T105,COUNTA(T90:T105))</f>
        <v>0.84270833333333339</v>
      </c>
      <c r="U106" s="144"/>
      <c r="V106" s="166"/>
      <c r="W106" s="167"/>
      <c r="X106" s="138"/>
      <c r="Y106" s="179">
        <f t="shared" ref="Y106:Z106" si="39">SUM(Y90:Y105)</f>
        <v>0</v>
      </c>
      <c r="Z106" s="180">
        <f t="shared" si="39"/>
        <v>0</v>
      </c>
      <c r="AA106" s="285"/>
      <c r="AB106" s="286"/>
      <c r="AC106" s="179">
        <f t="shared" ref="AC106:AD106" si="40">SUM(AC90:AC105)</f>
        <v>4</v>
      </c>
      <c r="AD106" s="180">
        <f t="shared" si="40"/>
        <v>0</v>
      </c>
      <c r="AE106" s="168">
        <f>M106-J106</f>
        <v>-207.6461984183145</v>
      </c>
      <c r="AF106" s="141">
        <f>M106/J106</f>
        <v>0.89351477004188995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1284</v>
      </c>
      <c r="G107" s="148">
        <f t="shared" ref="G107:G109" si="41">E107*F107</f>
        <v>65060.28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1788.8048379654826</v>
      </c>
      <c r="N107" s="152">
        <f>M107/L107</f>
        <v>89.440241898274138</v>
      </c>
      <c r="O107" s="154">
        <f>L107-I107</f>
        <v>0</v>
      </c>
      <c r="P107" s="155">
        <f>N107-K107</f>
        <v>-10.559758101725862</v>
      </c>
      <c r="Q107" s="156">
        <f>N107/K107</f>
        <v>0.89440241898274142</v>
      </c>
      <c r="R107" s="292">
        <f>Q123</f>
        <v>0.87778279394734193</v>
      </c>
      <c r="S107" s="157">
        <v>0.70833333333333337</v>
      </c>
      <c r="T107" s="158">
        <v>0.73824074074074075</v>
      </c>
      <c r="U107" s="159"/>
      <c r="V107" s="160">
        <v>43.067862052308797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-211.19516203451735</v>
      </c>
      <c r="AF107" s="156">
        <f>M107/J107</f>
        <v>0.89440241898274131</v>
      </c>
      <c r="AG107" s="362">
        <f>AF123</f>
        <v>0.89374248111002086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681</v>
      </c>
      <c r="G108" s="103">
        <f t="shared" si="41"/>
        <v>36835.29</v>
      </c>
      <c r="H108" s="26"/>
      <c r="I108" s="104">
        <v>19</v>
      </c>
      <c r="J108" s="105">
        <v>2000</v>
      </c>
      <c r="K108" s="106">
        <f t="shared" ref="K108:K109" si="42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0.74236111111111114</v>
      </c>
      <c r="T108" s="48">
        <v>0.75824074074074077</v>
      </c>
      <c r="U108" s="111">
        <v>5.9333333333333549</v>
      </c>
      <c r="V108" s="112">
        <v>22.877939529675253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2324</v>
      </c>
      <c r="G109" s="103">
        <f t="shared" si="41"/>
        <v>89218.36</v>
      </c>
      <c r="H109" s="26"/>
      <c r="I109" s="104">
        <v>16</v>
      </c>
      <c r="J109" s="105">
        <v>2000</v>
      </c>
      <c r="K109" s="106">
        <f t="shared" si="42"/>
        <v>125</v>
      </c>
      <c r="L109" s="107">
        <v>16</v>
      </c>
      <c r="M109" s="105">
        <f>F109/V109*60</f>
        <v>1787.6500486946422</v>
      </c>
      <c r="N109" s="106">
        <f>M109/L109</f>
        <v>111.72812804341514</v>
      </c>
      <c r="O109" s="108">
        <f>L109-I109</f>
        <v>0</v>
      </c>
      <c r="P109" s="109">
        <f>N109-K109</f>
        <v>-13.27187195658486</v>
      </c>
      <c r="Q109" s="110">
        <f>N109/K109</f>
        <v>0.89382502434732114</v>
      </c>
      <c r="R109" s="293"/>
      <c r="S109" s="47">
        <v>0.76111111111111107</v>
      </c>
      <c r="T109" s="48">
        <v>0.81527777777777777</v>
      </c>
      <c r="U109" s="111">
        <v>5</v>
      </c>
      <c r="V109" s="112">
        <v>78.001843874208106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-212.34995130535776</v>
      </c>
      <c r="AF109" s="110">
        <f>M109/J109</f>
        <v>0.89382502434732114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3">AVERAGE(I107:I122)</f>
        <v>18.333333333333332</v>
      </c>
      <c r="J123" s="137">
        <f t="shared" si="43"/>
        <v>2000</v>
      </c>
      <c r="K123" s="138">
        <f t="shared" ref="K123" si="44">J123/I123</f>
        <v>109.09090909090909</v>
      </c>
      <c r="L123" s="136">
        <f t="shared" ref="L123:M123" si="45">AVERAGE(L107:L122)</f>
        <v>18.666666666666668</v>
      </c>
      <c r="M123" s="137">
        <f t="shared" si="45"/>
        <v>1787.4849622200418</v>
      </c>
      <c r="N123" s="138">
        <f>M123/L123</f>
        <v>95.758122976073665</v>
      </c>
      <c r="O123" s="139">
        <f>L123-I123</f>
        <v>0.3333333333333357</v>
      </c>
      <c r="P123" s="140">
        <f>N123-K123</f>
        <v>-13.332786114835429</v>
      </c>
      <c r="Q123" s="141">
        <f>N123/K123</f>
        <v>0.87778279394734193</v>
      </c>
      <c r="R123" s="294"/>
      <c r="S123" s="142">
        <f>S107</f>
        <v>0.70833333333333337</v>
      </c>
      <c r="T123" s="143">
        <f>INDEX(T107:T122,COUNTA(T107:T122))</f>
        <v>0.81527777777777777</v>
      </c>
      <c r="U123" s="144"/>
      <c r="V123" s="166"/>
      <c r="W123" s="187"/>
      <c r="X123" s="188"/>
      <c r="Y123" s="179">
        <f t="shared" ref="Y123:Z123" si="46">SUM(Y107:Y122)</f>
        <v>0</v>
      </c>
      <c r="Z123" s="180">
        <f t="shared" si="46"/>
        <v>0</v>
      </c>
      <c r="AA123" s="285"/>
      <c r="AB123" s="286"/>
      <c r="AC123" s="179">
        <f t="shared" ref="AC123:AD123" si="47">SUM(AC107:AC122)</f>
        <v>5</v>
      </c>
      <c r="AD123" s="180">
        <f t="shared" si="47"/>
        <v>0</v>
      </c>
      <c r="AE123" s="168">
        <f>M123-J123</f>
        <v>-212.51503777995822</v>
      </c>
      <c r="AF123" s="141">
        <f>M123/J123</f>
        <v>0.89374248111002086</v>
      </c>
      <c r="AG123" s="364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662" priority="2" operator="greaterThan">
      <formula>0</formula>
    </cfRule>
  </conditionalFormatting>
  <conditionalFormatting sqref="P5:P123 AE5:AE123">
    <cfRule type="cellIs" dxfId="661" priority="5" operator="lessThan">
      <formula>0</formula>
    </cfRule>
  </conditionalFormatting>
  <conditionalFormatting sqref="Q5:Q123 AF5:AF123">
    <cfRule type="cellIs" dxfId="660" priority="3" operator="greaterThan">
      <formula>1</formula>
    </cfRule>
    <cfRule type="cellIs" dxfId="659" priority="4" operator="lessThan">
      <formula>0.8</formula>
    </cfRule>
  </conditionalFormatting>
  <conditionalFormatting sqref="AG5 R5:R123 AG90:AG107">
    <cfRule type="cellIs" dxfId="658" priority="6" operator="lessThan">
      <formula>0.8</formula>
    </cfRule>
  </conditionalFormatting>
  <conditionalFormatting sqref="AG22">
    <cfRule type="cellIs" dxfId="657" priority="10" operator="lessThan">
      <formula>0.8</formula>
    </cfRule>
  </conditionalFormatting>
  <conditionalFormatting sqref="AG37">
    <cfRule type="cellIs" dxfId="656" priority="9" operator="lessThan">
      <formula>0.8</formula>
    </cfRule>
  </conditionalFormatting>
  <conditionalFormatting sqref="AG39:AG78">
    <cfRule type="cellIs" dxfId="655" priority="7" operator="lessThan">
      <formula>0.8</formula>
    </cfRule>
  </conditionalFormatting>
  <conditionalFormatting sqref="AG122">
    <cfRule type="cellIs" dxfId="654" priority="1" operator="lessThan">
      <formula>0.8</formula>
    </cfRule>
  </conditionalFormatting>
  <dataValidations count="1">
    <dataValidation type="list" allowBlank="1" showInputMessage="1" showErrorMessage="1" sqref="AA5:AB123" xr:uid="{42A86C2F-ABA9-402C-B4B5-089C328AAD9F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C945-9C3F-4BF3-AA5C-B95D02F3BCC4}">
  <sheetPr codeName="工作表85">
    <tabColor theme="8" tint="0.59999389629810485"/>
  </sheetPr>
  <dimension ref="B1:AR42"/>
  <sheetViews>
    <sheetView zoomScale="70" zoomScaleNormal="70" workbookViewId="0">
      <selection activeCell="V23" sqref="V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266</v>
      </c>
      <c r="D3" s="266"/>
      <c r="E3" s="3" t="s">
        <v>2</v>
      </c>
      <c r="F3" s="267">
        <f>'0429(18度C)'!D1+'0429(4度C)'!D1</f>
        <v>189446</v>
      </c>
      <c r="G3" s="268"/>
      <c r="H3" s="3" t="s">
        <v>3</v>
      </c>
      <c r="I3" s="269">
        <f>'0429(18度C)'!F1+'0429(4度C)'!F1</f>
        <v>5586966.5600000005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448.12976940713111</v>
      </c>
      <c r="F6" s="244" t="e">
        <f>AVERAGE(#REF!,D14:K14)</f>
        <v>#REF!</v>
      </c>
      <c r="G6" s="245">
        <f>AVERAGE(D14:K14)</f>
        <v>170.54851267383228</v>
      </c>
      <c r="H6" s="246"/>
      <c r="I6" s="245">
        <f>AVERAGE(L14:O14)</f>
        <v>93.920572181441742</v>
      </c>
      <c r="J6" s="246"/>
      <c r="K6" s="245">
        <f>AVERAGE(D32:O32)</f>
        <v>718.21912448031298</v>
      </c>
      <c r="L6" s="246"/>
      <c r="M6" s="245">
        <f>AVERAGE(P32:X32)</f>
        <v>723.15154440154436</v>
      </c>
      <c r="N6" s="246"/>
      <c r="O6" s="232">
        <f>'0429(4度C)'!Y2</f>
        <v>0</v>
      </c>
      <c r="P6" s="232">
        <f>'0429(4度C)'!Z2</f>
        <v>0</v>
      </c>
      <c r="Q6" s="232">
        <f>'0429(4度C)'!AC2</f>
        <v>59</v>
      </c>
      <c r="R6" s="232">
        <f>'0429(4度C)'!AD2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399.78288508067499</v>
      </c>
      <c r="F7" s="240" t="e">
        <f>AVERAGE(#REF!,D15:K15)</f>
        <v>#REF!</v>
      </c>
      <c r="G7" s="241">
        <f>AVERAGE(D15:K15)</f>
        <v>152.38200146893732</v>
      </c>
      <c r="H7" s="242"/>
      <c r="I7" s="241">
        <f>AVERAGE(L15:O15)</f>
        <v>83.293561392191748</v>
      </c>
      <c r="J7" s="242"/>
      <c r="K7" s="241">
        <f>AVERAGE(D33:O33)</f>
        <v>641.06803219722553</v>
      </c>
      <c r="L7" s="242"/>
      <c r="M7" s="241">
        <f>AVERAGE(P33:X33)</f>
        <v>644.7945484660213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0.89118769161457645</v>
      </c>
      <c r="F8" s="236" t="e">
        <f>AVERAGE(D16:K16,#REF!)</f>
        <v>#REF!</v>
      </c>
      <c r="G8" s="225">
        <f>AVERAGE(D16:K16)</f>
        <v>0.89309597991985845</v>
      </c>
      <c r="H8" s="226"/>
      <c r="I8" s="225">
        <f>AVERAGE(L16:O16)</f>
        <v>0.88768793364491561</v>
      </c>
      <c r="J8" s="226"/>
      <c r="K8" s="225">
        <f>AVERAGE(D34:O34)</f>
        <v>0.89060324973886362</v>
      </c>
      <c r="L8" s="226"/>
      <c r="M8" s="225">
        <f>AVERAGE(P34:X34)</f>
        <v>0.892157702054861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100.84112149532712</v>
      </c>
      <c r="G14" s="28">
        <v>83.720930232558146</v>
      </c>
      <c r="H14" s="28">
        <v>183.67346938775509</v>
      </c>
      <c r="I14" s="28" t="s">
        <v>42</v>
      </c>
      <c r="J14" s="28" t="s">
        <v>42</v>
      </c>
      <c r="K14" s="29">
        <v>400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75.496090838774265</v>
      </c>
      <c r="F15" s="35">
        <v>90.532623238125126</v>
      </c>
      <c r="G15" s="35">
        <v>74.923275276189912</v>
      </c>
      <c r="H15" s="35">
        <v>162.00770676242234</v>
      </c>
      <c r="I15" s="35" t="s">
        <v>42</v>
      </c>
      <c r="J15" s="35" t="s">
        <v>42</v>
      </c>
      <c r="K15" s="36">
        <v>358.95031122917504</v>
      </c>
      <c r="L15" s="34" t="s">
        <v>42</v>
      </c>
      <c r="M15" s="37">
        <v>76.421541138322922</v>
      </c>
      <c r="N15" s="35">
        <v>95.700424550966702</v>
      </c>
      <c r="O15" s="38">
        <v>77.75871848728562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0.89337040825882885</v>
      </c>
      <c r="F16" s="43">
        <f t="shared" si="0"/>
        <v>0.897774855095402</v>
      </c>
      <c r="G16" s="43">
        <f t="shared" si="0"/>
        <v>0.89491689913226835</v>
      </c>
      <c r="H16" s="43">
        <f t="shared" si="0"/>
        <v>0.88204195903985505</v>
      </c>
      <c r="I16" s="43" t="s">
        <v>42</v>
      </c>
      <c r="J16" s="43" t="s">
        <v>42</v>
      </c>
      <c r="K16" s="44">
        <f t="shared" ref="K16" si="1">K15/K14</f>
        <v>0.89737577807293756</v>
      </c>
      <c r="L16" s="42" t="s">
        <v>42</v>
      </c>
      <c r="M16" s="45">
        <f t="shared" ref="M16:O16" si="2">M15/M14</f>
        <v>0.89158464661376746</v>
      </c>
      <c r="N16" s="43">
        <f t="shared" si="2"/>
        <v>0.8772538917171947</v>
      </c>
      <c r="O16" s="46">
        <f t="shared" si="2"/>
        <v>0.89422526260378465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0.25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0.5689467592592593</v>
      </c>
      <c r="F18" s="48">
        <v>0.56069444444444438</v>
      </c>
      <c r="G18" s="48">
        <v>0.57557870370370368</v>
      </c>
      <c r="H18" s="48">
        <v>0.55003472222222216</v>
      </c>
      <c r="I18" s="48" t="s">
        <v>42</v>
      </c>
      <c r="J18" s="48" t="s">
        <v>42</v>
      </c>
      <c r="K18" s="48">
        <v>0.41274305555555557</v>
      </c>
      <c r="L18" s="47" t="s">
        <v>42</v>
      </c>
      <c r="M18" s="49">
        <v>0.74828703703703703</v>
      </c>
      <c r="N18" s="48">
        <v>0.82892361111111112</v>
      </c>
      <c r="O18" s="50">
        <v>0.81357638888888895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10</v>
      </c>
      <c r="F21" s="52">
        <v>11</v>
      </c>
      <c r="G21" s="52">
        <v>10</v>
      </c>
      <c r="H21" s="52">
        <v>9</v>
      </c>
      <c r="I21" s="52"/>
      <c r="J21" s="52"/>
      <c r="K21" s="53">
        <v>6</v>
      </c>
      <c r="L21" s="54"/>
      <c r="M21" s="55">
        <v>2</v>
      </c>
      <c r="N21" s="52">
        <v>7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21.6</v>
      </c>
      <c r="G23" s="58">
        <v>21.5</v>
      </c>
      <c r="H23" s="58">
        <v>19.600000000000001</v>
      </c>
      <c r="I23" s="58" t="s">
        <v>42</v>
      </c>
      <c r="J23" s="58" t="s">
        <v>42</v>
      </c>
      <c r="K23" s="59">
        <v>7.25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268.5030220728903</v>
      </c>
      <c r="H33" s="35">
        <v>389.92014982233655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993.24422133685732</v>
      </c>
      <c r="N33" s="35">
        <v>837.08635123649299</v>
      </c>
      <c r="O33" s="35">
        <v>716.58641651755056</v>
      </c>
      <c r="P33" s="34">
        <v>260.76241014102362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696.26295012642765</v>
      </c>
      <c r="W33" s="35">
        <v>876.55990968908475</v>
      </c>
      <c r="X33" s="38">
        <v>745.59292390754899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0.87636403037679467</v>
      </c>
      <c r="H34" s="43">
        <f>H33/H32</f>
        <v>0.89981573035923823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0.90294929212441577</v>
      </c>
      <c r="N34" s="43">
        <f>N33/N32</f>
        <v>0.88921260754059694</v>
      </c>
      <c r="O34" s="43">
        <f>O33/O32</f>
        <v>0.88467458829327228</v>
      </c>
      <c r="P34" s="42">
        <f>P33/P32</f>
        <v>0.89335270140906242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0.89840380661474539</v>
      </c>
      <c r="W34" s="43">
        <f>W33/W32</f>
        <v>0.88926367649617299</v>
      </c>
      <c r="X34" s="46">
        <f>X33/X32</f>
        <v>0.8876106236994632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0.45509259259259255</v>
      </c>
      <c r="H36" s="48">
        <v>0.32923611111111112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0.4004050925925926</v>
      </c>
      <c r="N36" s="48">
        <v>0.64965277777777786</v>
      </c>
      <c r="O36" s="48">
        <v>0.64619212962962957</v>
      </c>
      <c r="P36" s="47">
        <v>0.75263888888888897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0.80289351851851853</v>
      </c>
      <c r="W36" s="48">
        <v>1.1537152777777775</v>
      </c>
      <c r="X36" s="50">
        <v>1.1288078703703701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5CDAE-F933-4EE5-B9BB-0034AFD28DB5}">
  <sheetPr codeName="工作表86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W43" sqref="W43"/>
      <selection pane="bottomLeft" activeCell="W159" sqref="W15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121339</v>
      </c>
      <c r="E1" s="88" t="s">
        <v>3</v>
      </c>
      <c r="F1" s="89">
        <f>SUM(G5:G157)</f>
        <v>2478860.3300000005</v>
      </c>
      <c r="G1" s="90" t="s">
        <v>84</v>
      </c>
      <c r="H1" s="91">
        <f>L21+L38+L55+L72+L89+L106+L123+L140+L157</f>
        <v>52.819444444444443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46141</v>
      </c>
      <c r="B2" s="343"/>
      <c r="C2" s="92" t="s">
        <v>40</v>
      </c>
      <c r="D2" s="93">
        <f>AVERAGE(N21,N38,N55,N72,N89,N106,N123,N140,N157)</f>
        <v>642.72426165002355</v>
      </c>
      <c r="E2" s="93" t="s">
        <v>91</v>
      </c>
      <c r="F2" s="94">
        <f>F1/D1</f>
        <v>20.429213443328202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84" t="s">
        <v>94</v>
      </c>
      <c r="C3" s="386" t="s">
        <v>95</v>
      </c>
      <c r="D3" s="387"/>
      <c r="E3" s="325" t="s">
        <v>96</v>
      </c>
      <c r="F3" s="325" t="s">
        <v>97</v>
      </c>
      <c r="G3" s="325" t="s">
        <v>98</v>
      </c>
      <c r="H3" s="404" t="s">
        <v>99</v>
      </c>
      <c r="I3" s="378" t="s">
        <v>100</v>
      </c>
      <c r="J3" s="380" t="s">
        <v>101</v>
      </c>
      <c r="K3" s="382" t="s">
        <v>40</v>
      </c>
      <c r="L3" s="378" t="s">
        <v>100</v>
      </c>
      <c r="M3" s="380" t="s">
        <v>101</v>
      </c>
      <c r="N3" s="382" t="s">
        <v>40</v>
      </c>
      <c r="O3" s="378" t="s">
        <v>100</v>
      </c>
      <c r="P3" s="319" t="s">
        <v>40</v>
      </c>
      <c r="Q3" s="321" t="s">
        <v>102</v>
      </c>
      <c r="R3" s="323" t="s">
        <v>103</v>
      </c>
      <c r="S3" s="392" t="s">
        <v>104</v>
      </c>
      <c r="T3" s="393"/>
      <c r="U3" s="394" t="s">
        <v>105</v>
      </c>
      <c r="V3" s="394" t="s">
        <v>106</v>
      </c>
      <c r="W3" s="396" t="s">
        <v>107</v>
      </c>
      <c r="X3" s="224"/>
      <c r="Y3" s="397" t="s">
        <v>108</v>
      </c>
      <c r="Z3" s="398"/>
      <c r="AA3" s="401" t="s">
        <v>101</v>
      </c>
      <c r="AB3" s="321" t="s">
        <v>102</v>
      </c>
      <c r="AC3" s="390" t="s">
        <v>109</v>
      </c>
    </row>
    <row r="4" spans="1:29" ht="17.25" customHeight="1" thickBot="1">
      <c r="A4" s="345"/>
      <c r="B4" s="385"/>
      <c r="C4" s="388"/>
      <c r="D4" s="389"/>
      <c r="E4" s="326"/>
      <c r="F4" s="326"/>
      <c r="G4" s="326"/>
      <c r="H4" s="405"/>
      <c r="I4" s="379"/>
      <c r="J4" s="381"/>
      <c r="K4" s="383"/>
      <c r="L4" s="379"/>
      <c r="M4" s="381"/>
      <c r="N4" s="383"/>
      <c r="O4" s="379"/>
      <c r="P4" s="320"/>
      <c r="Q4" s="322"/>
      <c r="R4" s="403"/>
      <c r="S4" s="203" t="s">
        <v>110</v>
      </c>
      <c r="T4" s="204" t="s">
        <v>111</v>
      </c>
      <c r="U4" s="395"/>
      <c r="V4" s="395"/>
      <c r="W4" s="99" t="s">
        <v>112</v>
      </c>
      <c r="X4" s="69" t="s">
        <v>113</v>
      </c>
      <c r="Y4" s="399"/>
      <c r="Z4" s="400"/>
      <c r="AA4" s="402"/>
      <c r="AB4" s="322"/>
      <c r="AC4" s="39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1572</v>
      </c>
      <c r="G5" s="148">
        <f t="shared" ref="G5:G8" si="0">E5*F5</f>
        <v>40306.080000000002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3181.6357450030937</v>
      </c>
      <c r="N5" s="152">
        <f>M5/L5</f>
        <v>289.23961318209945</v>
      </c>
      <c r="O5" s="154">
        <f>L5-I5</f>
        <v>0</v>
      </c>
      <c r="P5" s="155">
        <f>N5-K5</f>
        <v>-38.033114090627805</v>
      </c>
      <c r="Q5" s="156">
        <f>N5/K5</f>
        <v>0.88378770694530395</v>
      </c>
      <c r="R5" s="292">
        <f>Q21</f>
        <v>0.87636403037679467</v>
      </c>
      <c r="S5" s="157">
        <v>0.29166666666666669</v>
      </c>
      <c r="T5" s="158">
        <v>0.31224537037037037</v>
      </c>
      <c r="U5" s="159"/>
      <c r="V5" s="160">
        <v>29.645128342593562</v>
      </c>
      <c r="W5" s="161"/>
      <c r="X5" s="162"/>
      <c r="Y5" s="295"/>
      <c r="Z5" s="296"/>
      <c r="AA5" s="115">
        <f>M5-J5</f>
        <v>-418.36425499690631</v>
      </c>
      <c r="AB5" s="156">
        <f>M5/J5</f>
        <v>0.88378770694530384</v>
      </c>
      <c r="AC5" s="277">
        <f>AB21</f>
        <v>0.87636403037679467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3305</v>
      </c>
      <c r="G6" s="103">
        <f t="shared" si="0"/>
        <v>97563.6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3158.3817309505798</v>
      </c>
      <c r="N6" s="106">
        <f>M6/L6</f>
        <v>263.19847757921497</v>
      </c>
      <c r="O6" s="108">
        <f>L6-I6</f>
        <v>0</v>
      </c>
      <c r="P6" s="109">
        <f>N6-K6</f>
        <v>-36.801522420785034</v>
      </c>
      <c r="Q6" s="110">
        <f>N6/K6</f>
        <v>0.87732825859738317</v>
      </c>
      <c r="R6" s="293"/>
      <c r="S6" s="47">
        <v>0.31597222222222221</v>
      </c>
      <c r="T6" s="48">
        <v>0.35957175925925922</v>
      </c>
      <c r="U6" s="111">
        <v>5.3666666666666529</v>
      </c>
      <c r="V6" s="112">
        <v>62.785317574743431</v>
      </c>
      <c r="W6" s="113"/>
      <c r="X6" s="116"/>
      <c r="Y6" s="282"/>
      <c r="Z6" s="283"/>
      <c r="AA6" s="117">
        <f>M6-J6</f>
        <v>-441.61826904942018</v>
      </c>
      <c r="AB6" s="110">
        <f>M6/J6</f>
        <v>0.87732825859738328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3657</v>
      </c>
      <c r="G7" s="103">
        <f t="shared" si="0"/>
        <v>109161.45000000001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3157.5698158130199</v>
      </c>
      <c r="N7" s="106">
        <f>M7/L7</f>
        <v>263.13081798441834</v>
      </c>
      <c r="O7" s="108">
        <f>L7-I7</f>
        <v>0</v>
      </c>
      <c r="P7" s="109">
        <f>N7-K7</f>
        <v>-36.869182015581657</v>
      </c>
      <c r="Q7" s="110">
        <f>N7/K7</f>
        <v>0.87710272661472777</v>
      </c>
      <c r="R7" s="293"/>
      <c r="S7" s="47">
        <v>0.36319444444444443</v>
      </c>
      <c r="T7" s="48">
        <v>0.41144675925925922</v>
      </c>
      <c r="U7" s="111">
        <v>5.2166666666667094</v>
      </c>
      <c r="V7" s="112">
        <v>69.490149956827835</v>
      </c>
      <c r="W7" s="113"/>
      <c r="X7" s="116"/>
      <c r="Y7" s="282"/>
      <c r="Z7" s="283"/>
      <c r="AA7" s="117">
        <f>M7-J7</f>
        <v>-442.43018418698011</v>
      </c>
      <c r="AB7" s="110">
        <f>M7/J7</f>
        <v>0.87710272661472777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2984</v>
      </c>
      <c r="G8" s="103">
        <f t="shared" si="0"/>
        <v>85252.88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3122.0547456591503</v>
      </c>
      <c r="N8" s="106">
        <f>M8/L8</f>
        <v>260.17122880492917</v>
      </c>
      <c r="O8" s="108">
        <f>L8-I8</f>
        <v>0</v>
      </c>
      <c r="P8" s="109">
        <f>N8-K8</f>
        <v>-39.828771195070829</v>
      </c>
      <c r="Q8" s="110">
        <f>N8/K8</f>
        <v>0.86723742934976389</v>
      </c>
      <c r="R8" s="293"/>
      <c r="S8" s="47">
        <v>0.41527777777777775</v>
      </c>
      <c r="T8" s="48">
        <v>0.45509259259259255</v>
      </c>
      <c r="U8" s="111">
        <v>5.5166666666666764</v>
      </c>
      <c r="V8" s="112">
        <v>57.346848337279816</v>
      </c>
      <c r="W8" s="113"/>
      <c r="X8" s="116"/>
      <c r="Y8" s="282"/>
      <c r="Z8" s="283"/>
      <c r="AA8" s="117">
        <f>M8-J8</f>
        <v>-477.94525434084971</v>
      </c>
      <c r="AB8" s="110">
        <f>M8/J8</f>
        <v>0.867237429349764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3154.9105093564608</v>
      </c>
      <c r="N21" s="138">
        <f>M21/L21</f>
        <v>268.5030220728903</v>
      </c>
      <c r="O21" s="139">
        <f>L21-I21</f>
        <v>0</v>
      </c>
      <c r="P21" s="140">
        <f>N21-K21</f>
        <v>-37.879956650513975</v>
      </c>
      <c r="Q21" s="141">
        <f>N21/K21</f>
        <v>0.87636403037679467</v>
      </c>
      <c r="R21" s="294"/>
      <c r="S21" s="142">
        <v>0.29166666666666669</v>
      </c>
      <c r="T21" s="143">
        <v>0.45509259259259255</v>
      </c>
      <c r="U21" s="144"/>
      <c r="V21" s="166"/>
      <c r="W21" s="167"/>
      <c r="X21" s="138"/>
      <c r="Y21" s="285"/>
      <c r="Z21" s="286"/>
      <c r="AA21" s="168">
        <f>M21-J21</f>
        <v>-445.08949064353919</v>
      </c>
      <c r="AB21" s="141">
        <f>M21/J21</f>
        <v>0.87636403037679467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858</v>
      </c>
      <c r="G22" s="148">
        <f t="shared" ref="G22:G23" si="5">E22*F22</f>
        <v>12037.74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2339.1690134560367</v>
      </c>
      <c r="N22" s="152">
        <f>M22/L22</f>
        <v>389.86150224267277</v>
      </c>
      <c r="O22" s="154">
        <f>L22-I22</f>
        <v>0</v>
      </c>
      <c r="P22" s="155">
        <f>N22-K22</f>
        <v>-43.471831090660544</v>
      </c>
      <c r="Q22" s="156">
        <f>N22/K22</f>
        <v>0.89968038979078335</v>
      </c>
      <c r="R22" s="292">
        <f>Q38</f>
        <v>0.89981573035923823</v>
      </c>
      <c r="S22" s="157">
        <v>0.29166666666666669</v>
      </c>
      <c r="T22" s="158">
        <v>0.30694444444444446</v>
      </c>
      <c r="U22" s="159"/>
      <c r="V22" s="160">
        <v>22.007815469451771</v>
      </c>
      <c r="W22" s="158"/>
      <c r="X22" s="169"/>
      <c r="Y22" s="295"/>
      <c r="Z22" s="296"/>
      <c r="AA22" s="115">
        <f>M22-J22</f>
        <v>-260.83098654396326</v>
      </c>
      <c r="AB22" s="156">
        <f>M22/J22</f>
        <v>0.89968038979078335</v>
      </c>
      <c r="AC22" s="277">
        <f>AB38</f>
        <v>0.89981573035923823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1018</v>
      </c>
      <c r="G23" s="103">
        <f t="shared" si="5"/>
        <v>14750.82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2339.8727844120021</v>
      </c>
      <c r="N23" s="106">
        <f>M23/L23</f>
        <v>389.97879740200034</v>
      </c>
      <c r="O23" s="108">
        <f>L23-I23</f>
        <v>0</v>
      </c>
      <c r="P23" s="109">
        <f>N23-K23</f>
        <v>-43.354535931332975</v>
      </c>
      <c r="Q23" s="110">
        <f>N23/K23</f>
        <v>0.89995107092769311</v>
      </c>
      <c r="R23" s="293"/>
      <c r="S23" s="47">
        <v>0.31111111111111112</v>
      </c>
      <c r="T23" s="48">
        <v>0.32923611111111112</v>
      </c>
      <c r="U23" s="111">
        <v>5.9999999999999787</v>
      </c>
      <c r="V23" s="112">
        <v>26.103983262213585</v>
      </c>
      <c r="W23" s="113"/>
      <c r="X23" s="13"/>
      <c r="Y23" s="282"/>
      <c r="Z23" s="283"/>
      <c r="AA23" s="117">
        <f>M23-J23</f>
        <v>-260.12721558799785</v>
      </c>
      <c r="AB23" s="110">
        <f>M23/J23</f>
        <v>0.89995107092769311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2339.5208989340194</v>
      </c>
      <c r="N38" s="138">
        <f>M38/L38</f>
        <v>389.92014982233655</v>
      </c>
      <c r="O38" s="139">
        <f>L38-I38</f>
        <v>0</v>
      </c>
      <c r="P38" s="140">
        <f>N38-K38</f>
        <v>-43.41318351099676</v>
      </c>
      <c r="Q38" s="141">
        <f>N38/K38</f>
        <v>0.89981573035923823</v>
      </c>
      <c r="R38" s="294"/>
      <c r="S38" s="142">
        <v>0.29166666666666669</v>
      </c>
      <c r="T38" s="143">
        <v>0.32923611111111112</v>
      </c>
      <c r="U38" s="144"/>
      <c r="V38" s="166"/>
      <c r="W38" s="167"/>
      <c r="X38" s="138"/>
      <c r="Y38" s="285"/>
      <c r="Z38" s="286"/>
      <c r="AA38" s="168">
        <f>M38-J38</f>
        <v>-260.47910106598056</v>
      </c>
      <c r="AB38" s="141">
        <f>M38/J38</f>
        <v>0.89981573035923823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3307</v>
      </c>
      <c r="G39" s="148">
        <f t="shared" ref="G39" si="9">E39*F39</f>
        <v>61278.710000000006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2979.7326640105721</v>
      </c>
      <c r="N39" s="152">
        <f>M39/L39</f>
        <v>993.24422133685732</v>
      </c>
      <c r="O39" s="154">
        <f>L39-I39</f>
        <v>0</v>
      </c>
      <c r="P39" s="155">
        <f>N39-K39</f>
        <v>-106.75577866314268</v>
      </c>
      <c r="Q39" s="156">
        <f>N39/K39</f>
        <v>0.90294929212441577</v>
      </c>
      <c r="R39" s="292">
        <f>Q55</f>
        <v>0.90294929212441577</v>
      </c>
      <c r="S39" s="157">
        <v>0.35416666666666669</v>
      </c>
      <c r="T39" s="158">
        <v>0.4004050925925926</v>
      </c>
      <c r="U39" s="159"/>
      <c r="V39" s="112">
        <v>66.589866398597152</v>
      </c>
      <c r="W39" s="161"/>
      <c r="X39" s="162"/>
      <c r="Y39" s="295"/>
      <c r="Z39" s="296"/>
      <c r="AA39" s="115">
        <f>M39-J39</f>
        <v>-320.26733598942792</v>
      </c>
      <c r="AB39" s="156">
        <f>M39/J39</f>
        <v>0.90294929212441577</v>
      </c>
      <c r="AC39" s="277">
        <f>AB55</f>
        <v>0.90294929212441577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2979.7326640105721</v>
      </c>
      <c r="N55" s="138">
        <f t="shared" ref="N55:N63" si="13">M55/L55</f>
        <v>993.24422133685732</v>
      </c>
      <c r="O55" s="139">
        <f t="shared" ref="O55:O63" si="14">L55-I55</f>
        <v>0</v>
      </c>
      <c r="P55" s="140">
        <f t="shared" ref="P55:P63" si="15">N55-K55</f>
        <v>-106.75577866314268</v>
      </c>
      <c r="Q55" s="141">
        <f t="shared" ref="Q55:Q63" si="16">N55/K55</f>
        <v>0.90294929212441577</v>
      </c>
      <c r="R55" s="294"/>
      <c r="S55" s="142">
        <v>0.35416666666666669</v>
      </c>
      <c r="T55" s="143">
        <v>0.4004050925925926</v>
      </c>
      <c r="U55" s="144"/>
      <c r="V55" s="166"/>
      <c r="W55" s="99"/>
      <c r="X55" s="69"/>
      <c r="Y55" s="285"/>
      <c r="Z55" s="286"/>
      <c r="AA55" s="168">
        <f t="shared" ref="AA55:AA63" si="17">M55-J55</f>
        <v>-320.26733598942792</v>
      </c>
      <c r="AB55" s="141">
        <f t="shared" ref="AB55:AB63" si="18">M55/J55</f>
        <v>0.90294929212441577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1467</v>
      </c>
      <c r="G56" s="148">
        <f t="shared" ref="G56:G63" si="19">E56*F56</f>
        <v>20582.009999999998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2704.8987012986977</v>
      </c>
      <c r="N56" s="152">
        <f t="shared" si="13"/>
        <v>901.63290043289919</v>
      </c>
      <c r="O56" s="154">
        <f t="shared" si="14"/>
        <v>0</v>
      </c>
      <c r="P56" s="155">
        <f t="shared" si="15"/>
        <v>-98.367099567100809</v>
      </c>
      <c r="Q56" s="156">
        <f t="shared" si="16"/>
        <v>0.90163290043289923</v>
      </c>
      <c r="R56" s="292">
        <f>Q72</f>
        <v>0.88921260754059694</v>
      </c>
      <c r="S56" s="157">
        <v>0.25</v>
      </c>
      <c r="T56" s="158">
        <v>0.27259259259259261</v>
      </c>
      <c r="U56" s="159"/>
      <c r="V56" s="160">
        <v>32.540959836218313</v>
      </c>
      <c r="W56" s="161"/>
      <c r="X56" s="162"/>
      <c r="Y56" s="295"/>
      <c r="Z56" s="296"/>
      <c r="AA56" s="115">
        <f t="shared" si="17"/>
        <v>-295.10129870130231</v>
      </c>
      <c r="AB56" s="156">
        <f t="shared" si="18"/>
        <v>0.90163290043289923</v>
      </c>
      <c r="AC56" s="277">
        <f>AB72</f>
        <v>0.88921260754059694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2058</v>
      </c>
      <c r="G57" s="103">
        <f t="shared" si="19"/>
        <v>29388.239999999998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3181.9253333603497</v>
      </c>
      <c r="N57" s="106">
        <f t="shared" si="13"/>
        <v>1060.6417777867832</v>
      </c>
      <c r="O57" s="108">
        <f t="shared" si="14"/>
        <v>0</v>
      </c>
      <c r="P57" s="109">
        <f t="shared" si="15"/>
        <v>-139.35822221321678</v>
      </c>
      <c r="Q57" s="110">
        <f t="shared" si="16"/>
        <v>0.88386814815565273</v>
      </c>
      <c r="R57" s="293"/>
      <c r="S57" s="47">
        <v>0.28263888888888888</v>
      </c>
      <c r="T57" s="48">
        <v>0.30958333333333332</v>
      </c>
      <c r="U57" s="111">
        <v>15</v>
      </c>
      <c r="V57" s="112">
        <v>38.806693138080625</v>
      </c>
      <c r="W57" s="113"/>
      <c r="X57" s="116"/>
      <c r="Y57" s="282"/>
      <c r="Z57" s="283"/>
      <c r="AA57" s="117">
        <f t="shared" si="17"/>
        <v>-418.07466663965033</v>
      </c>
      <c r="AB57" s="110">
        <f t="shared" si="18"/>
        <v>0.88386814815565273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3378</v>
      </c>
      <c r="G58" s="103">
        <f t="shared" si="19"/>
        <v>60432.420000000006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3179.0043039924321</v>
      </c>
      <c r="N58" s="106">
        <f t="shared" si="13"/>
        <v>794.75107599810804</v>
      </c>
      <c r="O58" s="108">
        <f t="shared" si="14"/>
        <v>0</v>
      </c>
      <c r="P58" s="109">
        <f t="shared" si="15"/>
        <v>-105.24892400189196</v>
      </c>
      <c r="Q58" s="110">
        <f t="shared" si="16"/>
        <v>0.88305675110900894</v>
      </c>
      <c r="R58" s="293"/>
      <c r="S58" s="47">
        <v>0.31944444444444448</v>
      </c>
      <c r="T58" s="48">
        <v>0.36371527777777779</v>
      </c>
      <c r="U58" s="111">
        <v>15</v>
      </c>
      <c r="V58" s="112">
        <v>63.755811763280484</v>
      </c>
      <c r="W58" s="113"/>
      <c r="X58" s="116"/>
      <c r="Y58" s="282"/>
      <c r="Z58" s="283"/>
      <c r="AA58" s="117">
        <f t="shared" si="17"/>
        <v>-420.99569600756786</v>
      </c>
      <c r="AB58" s="110">
        <f t="shared" si="18"/>
        <v>0.88305675110900894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1216</v>
      </c>
      <c r="G59" s="103">
        <f t="shared" si="19"/>
        <v>27092.480000000003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2952.677472712573</v>
      </c>
      <c r="N59" s="106">
        <f t="shared" si="13"/>
        <v>590.53549454251458</v>
      </c>
      <c r="O59" s="108">
        <f t="shared" si="14"/>
        <v>0</v>
      </c>
      <c r="P59" s="109">
        <f t="shared" si="15"/>
        <v>-69.464505457485416</v>
      </c>
      <c r="Q59" s="110">
        <f t="shared" si="16"/>
        <v>0.89475074930684029</v>
      </c>
      <c r="R59" s="293"/>
      <c r="S59" s="47">
        <v>0.37361111111111117</v>
      </c>
      <c r="T59" s="48">
        <v>0.39076388888888897</v>
      </c>
      <c r="U59" s="111">
        <v>15</v>
      </c>
      <c r="V59" s="112">
        <v>24.709776355279647</v>
      </c>
      <c r="W59" s="113"/>
      <c r="X59" s="116"/>
      <c r="Y59" s="282"/>
      <c r="Z59" s="283"/>
      <c r="AA59" s="117">
        <f t="shared" si="17"/>
        <v>-347.32252728742696</v>
      </c>
      <c r="AB59" s="110">
        <f t="shared" si="18"/>
        <v>0.89475074930684029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2428</v>
      </c>
      <c r="G60" s="103">
        <f t="shared" si="19"/>
        <v>44141.04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3182.9982864459998</v>
      </c>
      <c r="N60" s="106">
        <f t="shared" si="13"/>
        <v>1060.9994288153332</v>
      </c>
      <c r="O60" s="108">
        <f t="shared" si="14"/>
        <v>0</v>
      </c>
      <c r="P60" s="109">
        <f t="shared" si="15"/>
        <v>-139.0005711846668</v>
      </c>
      <c r="Q60" s="110">
        <f t="shared" si="16"/>
        <v>0.88416619067944435</v>
      </c>
      <c r="R60" s="293"/>
      <c r="S60" s="47">
        <v>0.40069444444444452</v>
      </c>
      <c r="T60" s="48">
        <v>0.43247685185185192</v>
      </c>
      <c r="U60" s="111">
        <v>15</v>
      </c>
      <c r="V60" s="112">
        <v>45.768167900165629</v>
      </c>
      <c r="W60" s="113"/>
      <c r="X60" s="116"/>
      <c r="Y60" s="282"/>
      <c r="Z60" s="283"/>
      <c r="AA60" s="117">
        <f t="shared" si="17"/>
        <v>-417.00171355400016</v>
      </c>
      <c r="AB60" s="110">
        <f t="shared" si="18"/>
        <v>0.88416619067944435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5591</v>
      </c>
      <c r="G61" s="121">
        <f t="shared" si="19"/>
        <v>153640.68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3187.1760533891988</v>
      </c>
      <c r="N61" s="106">
        <f t="shared" si="13"/>
        <v>637.43521067783979</v>
      </c>
      <c r="O61" s="108">
        <f t="shared" si="14"/>
        <v>0</v>
      </c>
      <c r="P61" s="109">
        <f t="shared" si="15"/>
        <v>-82.564789322160209</v>
      </c>
      <c r="Q61" s="110">
        <f t="shared" si="16"/>
        <v>0.88532668149699967</v>
      </c>
      <c r="R61" s="293"/>
      <c r="S61" s="47">
        <v>0.4423611111111112</v>
      </c>
      <c r="T61" s="120">
        <v>0.51545138888888897</v>
      </c>
      <c r="U61" s="111">
        <v>15</v>
      </c>
      <c r="V61" s="112">
        <v>105.25304984118354</v>
      </c>
      <c r="W61" s="113"/>
      <c r="X61" s="116"/>
      <c r="Y61" s="282"/>
      <c r="Z61" s="283"/>
      <c r="AA61" s="117">
        <f t="shared" si="17"/>
        <v>-412.82394661080116</v>
      </c>
      <c r="AB61" s="110">
        <f t="shared" si="18"/>
        <v>0.88532668149699967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3333</v>
      </c>
      <c r="G62" s="121">
        <f t="shared" si="19"/>
        <v>46761.99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2704.8987012986977</v>
      </c>
      <c r="N62" s="106">
        <f t="shared" si="13"/>
        <v>901.63290043289919</v>
      </c>
      <c r="O62" s="123">
        <f t="shared" si="14"/>
        <v>0</v>
      </c>
      <c r="P62" s="124">
        <f t="shared" si="15"/>
        <v>-98.367099567100809</v>
      </c>
      <c r="Q62" s="125">
        <f t="shared" si="16"/>
        <v>0.90163290043289923</v>
      </c>
      <c r="R62" s="293"/>
      <c r="S62" s="47">
        <v>0.52569444444444446</v>
      </c>
      <c r="T62" s="120">
        <v>0.57702546296296298</v>
      </c>
      <c r="U62" s="111">
        <v>14.749999999999908</v>
      </c>
      <c r="V62" s="112">
        <v>73.932528380446925</v>
      </c>
      <c r="W62" s="113"/>
      <c r="X62" s="116"/>
      <c r="Y62" s="282"/>
      <c r="Z62" s="283"/>
      <c r="AA62" s="117">
        <f t="shared" si="17"/>
        <v>-295.10129870130231</v>
      </c>
      <c r="AB62" s="110">
        <f t="shared" si="18"/>
        <v>0.90163290043289923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4800</v>
      </c>
      <c r="G63" s="121">
        <f t="shared" si="19"/>
        <v>68544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3181.9253333603497</v>
      </c>
      <c r="N63" s="106">
        <f t="shared" si="13"/>
        <v>1060.6417777867832</v>
      </c>
      <c r="O63" s="123">
        <f t="shared" si="14"/>
        <v>0</v>
      </c>
      <c r="P63" s="124">
        <f t="shared" si="15"/>
        <v>-139.35822221321678</v>
      </c>
      <c r="Q63" s="125">
        <f t="shared" si="16"/>
        <v>0.88386814815565273</v>
      </c>
      <c r="R63" s="293"/>
      <c r="S63" s="47">
        <v>0.58680555555555558</v>
      </c>
      <c r="T63" s="120">
        <v>0.64965277777777786</v>
      </c>
      <c r="U63" s="111">
        <v>15</v>
      </c>
      <c r="V63" s="112">
        <v>90.5112376398382</v>
      </c>
      <c r="W63" s="113"/>
      <c r="X63" s="116"/>
      <c r="Y63" s="282"/>
      <c r="Z63" s="283"/>
      <c r="AA63" s="117">
        <f t="shared" si="17"/>
        <v>-418.07466663965033</v>
      </c>
      <c r="AB63" s="110">
        <f t="shared" si="18"/>
        <v>0.88386814815565273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3034.4380232322869</v>
      </c>
      <c r="N72" s="138">
        <f t="shared" ref="N72:N81" si="25">M72/L72</f>
        <v>837.08635123649299</v>
      </c>
      <c r="O72" s="139">
        <f t="shared" ref="O72:O81" si="26">L72-I72</f>
        <v>0</v>
      </c>
      <c r="P72" s="140">
        <f t="shared" ref="P72:P81" si="27">N72-K72</f>
        <v>-104.29295910833457</v>
      </c>
      <c r="Q72" s="141">
        <f t="shared" ref="Q72:Q81" si="28">N72/K72</f>
        <v>0.88921260754059694</v>
      </c>
      <c r="R72" s="294"/>
      <c r="S72" s="142">
        <v>0.25</v>
      </c>
      <c r="T72" s="143">
        <v>0.64965277777777786</v>
      </c>
      <c r="U72" s="144"/>
      <c r="V72" s="166"/>
      <c r="W72" s="99"/>
      <c r="X72" s="69"/>
      <c r="Y72" s="285"/>
      <c r="Z72" s="286"/>
      <c r="AA72" s="168">
        <f t="shared" ref="AA72:AA81" si="29">M72-J72</f>
        <v>-378.06197676771308</v>
      </c>
      <c r="AB72" s="141">
        <f t="shared" ref="AB72:AB81" si="30">M72/J72</f>
        <v>0.88921260754059694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1379</v>
      </c>
      <c r="G73" s="148">
        <f t="shared" ref="G73:G81" si="31">E73*F73</f>
        <v>32709.879999999997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3181.6575423838126</v>
      </c>
      <c r="N73" s="152">
        <f t="shared" si="25"/>
        <v>636.33150847676256</v>
      </c>
      <c r="O73" s="154">
        <f t="shared" si="26"/>
        <v>0</v>
      </c>
      <c r="P73" s="155">
        <f t="shared" si="27"/>
        <v>-83.668491523237435</v>
      </c>
      <c r="Q73" s="156">
        <f t="shared" si="28"/>
        <v>0.88379376177328139</v>
      </c>
      <c r="R73" s="292">
        <f>Q89</f>
        <v>0.88467458829327228</v>
      </c>
      <c r="S73" s="157">
        <v>0.25</v>
      </c>
      <c r="T73" s="158">
        <v>0.26805555555555555</v>
      </c>
      <c r="U73" s="159"/>
      <c r="V73" s="160">
        <v>26.005312921895488</v>
      </c>
      <c r="W73" s="158"/>
      <c r="X73" s="169"/>
      <c r="Y73" s="295"/>
      <c r="Z73" s="296"/>
      <c r="AA73" s="115">
        <f t="shared" si="29"/>
        <v>-418.3424576161874</v>
      </c>
      <c r="AB73" s="156">
        <f t="shared" si="30"/>
        <v>0.88379376177328128</v>
      </c>
      <c r="AC73" s="277">
        <f>AB89</f>
        <v>0.88467458829327228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1768</v>
      </c>
      <c r="G74" s="103">
        <f t="shared" si="31"/>
        <v>29454.880000000001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3184.6958276693376</v>
      </c>
      <c r="N74" s="106">
        <f t="shared" si="25"/>
        <v>636.93916553386748</v>
      </c>
      <c r="O74" s="108">
        <f t="shared" si="26"/>
        <v>0</v>
      </c>
      <c r="P74" s="109">
        <f t="shared" si="27"/>
        <v>-83.060834466132519</v>
      </c>
      <c r="Q74" s="110">
        <f t="shared" si="28"/>
        <v>0.88463772990814926</v>
      </c>
      <c r="R74" s="293"/>
      <c r="S74" s="47">
        <v>0.27847222222222223</v>
      </c>
      <c r="T74" s="48">
        <v>0.30159722222222224</v>
      </c>
      <c r="U74" s="111">
        <v>15.000000000000027</v>
      </c>
      <c r="V74" s="112">
        <v>33.309303537987404</v>
      </c>
      <c r="W74" s="113"/>
      <c r="X74" s="13"/>
      <c r="Y74" s="282"/>
      <c r="Z74" s="283"/>
      <c r="AA74" s="117">
        <f t="shared" si="29"/>
        <v>-415.30417233066237</v>
      </c>
      <c r="AB74" s="110">
        <f t="shared" si="30"/>
        <v>0.88463772990814937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1278</v>
      </c>
      <c r="G75" s="103">
        <f t="shared" si="31"/>
        <v>23234.04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3183.3859073571771</v>
      </c>
      <c r="N75" s="106">
        <f t="shared" si="25"/>
        <v>1061.1286357857257</v>
      </c>
      <c r="O75" s="108">
        <f t="shared" si="26"/>
        <v>0</v>
      </c>
      <c r="P75" s="109">
        <f t="shared" si="27"/>
        <v>-138.87136421427431</v>
      </c>
      <c r="Q75" s="110">
        <f t="shared" si="28"/>
        <v>0.88427386315477141</v>
      </c>
      <c r="R75" s="293"/>
      <c r="S75" s="47">
        <v>0.31180555555555556</v>
      </c>
      <c r="T75" s="48">
        <v>0.32853009259259258</v>
      </c>
      <c r="U75" s="111">
        <v>14.69999999999998</v>
      </c>
      <c r="V75" s="112">
        <v>24.087560299486015</v>
      </c>
      <c r="W75" s="113"/>
      <c r="X75" s="13"/>
      <c r="Y75" s="282"/>
      <c r="Z75" s="283"/>
      <c r="AA75" s="117">
        <f t="shared" si="29"/>
        <v>-416.61409264282292</v>
      </c>
      <c r="AB75" s="110">
        <f t="shared" si="30"/>
        <v>0.88427386315477141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1879</v>
      </c>
      <c r="G76" s="103">
        <f t="shared" si="31"/>
        <v>47031.37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3185.9820141427181</v>
      </c>
      <c r="N76" s="106">
        <f t="shared" si="25"/>
        <v>637.19640282854357</v>
      </c>
      <c r="O76" s="108">
        <f t="shared" si="26"/>
        <v>0</v>
      </c>
      <c r="P76" s="109">
        <f t="shared" si="27"/>
        <v>-82.803597171456431</v>
      </c>
      <c r="Q76" s="110">
        <f t="shared" si="28"/>
        <v>0.8849950039285327</v>
      </c>
      <c r="R76" s="293"/>
      <c r="S76" s="47">
        <v>0.33888888888888891</v>
      </c>
      <c r="T76" s="48">
        <v>0.36346064814814816</v>
      </c>
      <c r="U76" s="111">
        <v>14.916666666666707</v>
      </c>
      <c r="V76" s="112">
        <v>35.386263795445814</v>
      </c>
      <c r="W76" s="113"/>
      <c r="X76" s="116"/>
      <c r="Y76" s="282"/>
      <c r="Z76" s="283"/>
      <c r="AA76" s="117">
        <f t="shared" si="29"/>
        <v>-414.01798585728193</v>
      </c>
      <c r="AB76" s="110">
        <f t="shared" si="30"/>
        <v>0.88499500392853281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2245</v>
      </c>
      <c r="G77" s="103">
        <f t="shared" si="31"/>
        <v>55720.9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3188.511837392944</v>
      </c>
      <c r="N77" s="106">
        <f t="shared" si="25"/>
        <v>637.70236747858883</v>
      </c>
      <c r="O77" s="108">
        <f t="shared" si="26"/>
        <v>0</v>
      </c>
      <c r="P77" s="109">
        <f t="shared" si="27"/>
        <v>-82.297632521411174</v>
      </c>
      <c r="Q77" s="110">
        <f t="shared" si="28"/>
        <v>0.88569773260915119</v>
      </c>
      <c r="R77" s="293"/>
      <c r="S77" s="47">
        <v>0.37361111111111117</v>
      </c>
      <c r="T77" s="48">
        <v>0.40293981481481489</v>
      </c>
      <c r="U77" s="111">
        <v>14.61666666666674</v>
      </c>
      <c r="V77" s="112">
        <v>42.245413180004427</v>
      </c>
      <c r="W77" s="113"/>
      <c r="X77" s="116"/>
      <c r="Y77" s="282"/>
      <c r="Z77" s="283"/>
      <c r="AA77" s="117">
        <f t="shared" si="29"/>
        <v>-411.48816260705598</v>
      </c>
      <c r="AB77" s="110">
        <f t="shared" si="30"/>
        <v>0.88569773260915108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3206</v>
      </c>
      <c r="G78" s="121">
        <f t="shared" si="31"/>
        <v>96180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3184.5600000000027</v>
      </c>
      <c r="N78" s="106">
        <f t="shared" si="25"/>
        <v>796.14000000000067</v>
      </c>
      <c r="O78" s="108">
        <f t="shared" si="26"/>
        <v>0</v>
      </c>
      <c r="P78" s="109">
        <f t="shared" si="27"/>
        <v>-103.85999999999933</v>
      </c>
      <c r="Q78" s="110">
        <f t="shared" si="28"/>
        <v>0.88460000000000072</v>
      </c>
      <c r="R78" s="293"/>
      <c r="S78" s="47">
        <v>0.41319444444444453</v>
      </c>
      <c r="T78" s="120">
        <v>0.45513888888888898</v>
      </c>
      <c r="U78" s="111">
        <v>14.766666666666683</v>
      </c>
      <c r="V78" s="112">
        <v>60.403949054186398</v>
      </c>
      <c r="W78" s="113"/>
      <c r="X78" s="50"/>
      <c r="Y78" s="282"/>
      <c r="Z78" s="283"/>
      <c r="AA78" s="117">
        <f t="shared" si="29"/>
        <v>-415.43999999999733</v>
      </c>
      <c r="AB78" s="110">
        <f t="shared" si="30"/>
        <v>0.88460000000000072</v>
      </c>
      <c r="AC78" s="278"/>
    </row>
    <row r="79" spans="1:29" ht="15.75" customHeight="1">
      <c r="A79" s="288"/>
      <c r="B79" s="100" t="s">
        <v>120</v>
      </c>
      <c r="C79" s="280" t="s">
        <v>255</v>
      </c>
      <c r="D79" s="281"/>
      <c r="E79" s="101">
        <v>25.2</v>
      </c>
      <c r="F79" s="102">
        <v>4813</v>
      </c>
      <c r="G79" s="121">
        <f t="shared" si="31"/>
        <v>121287.59999999999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3188.3101617028847</v>
      </c>
      <c r="N79" s="106">
        <f t="shared" si="25"/>
        <v>1062.7700539009616</v>
      </c>
      <c r="O79" s="123">
        <f t="shared" si="26"/>
        <v>0</v>
      </c>
      <c r="P79" s="124">
        <f t="shared" si="27"/>
        <v>-137.22994609903844</v>
      </c>
      <c r="Q79" s="125">
        <f t="shared" si="28"/>
        <v>0.88564171158413463</v>
      </c>
      <c r="R79" s="293"/>
      <c r="S79" s="47">
        <v>0.4652777777777779</v>
      </c>
      <c r="T79" s="120">
        <v>0.52817129629629644</v>
      </c>
      <c r="U79" s="111">
        <v>14.600000000000044</v>
      </c>
      <c r="V79" s="112">
        <v>90.57462585313904</v>
      </c>
      <c r="W79" s="113"/>
      <c r="X79" s="116"/>
      <c r="Y79" s="282"/>
      <c r="Z79" s="283"/>
      <c r="AA79" s="117">
        <f t="shared" si="29"/>
        <v>-411.68983829711533</v>
      </c>
      <c r="AB79" s="110">
        <f t="shared" si="30"/>
        <v>0.88564171158413463</v>
      </c>
      <c r="AC79" s="278"/>
    </row>
    <row r="80" spans="1:29" ht="15.75" customHeight="1">
      <c r="A80" s="288"/>
      <c r="B80" s="100" t="s">
        <v>120</v>
      </c>
      <c r="C80" s="280" t="s">
        <v>240</v>
      </c>
      <c r="D80" s="281"/>
      <c r="E80" s="101">
        <v>23.72</v>
      </c>
      <c r="F80" s="102">
        <v>3489</v>
      </c>
      <c r="G80" s="121">
        <f t="shared" si="31"/>
        <v>82759.08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3181.6575423838121</v>
      </c>
      <c r="N80" s="106">
        <f t="shared" si="25"/>
        <v>636.33150847676245</v>
      </c>
      <c r="O80" s="123">
        <f t="shared" si="26"/>
        <v>0</v>
      </c>
      <c r="P80" s="124">
        <f t="shared" si="27"/>
        <v>-83.668491523237549</v>
      </c>
      <c r="Q80" s="125">
        <f t="shared" si="28"/>
        <v>0.88379376177328117</v>
      </c>
      <c r="R80" s="293"/>
      <c r="S80" s="47">
        <v>0.53819444444444453</v>
      </c>
      <c r="T80" s="120">
        <v>0.58387731481481486</v>
      </c>
      <c r="U80" s="111">
        <v>15</v>
      </c>
      <c r="V80" s="112">
        <v>65.795893244737755</v>
      </c>
      <c r="W80" s="113"/>
      <c r="X80" s="116"/>
      <c r="Y80" s="282"/>
      <c r="Z80" s="283"/>
      <c r="AA80" s="117">
        <f t="shared" si="29"/>
        <v>-418.34245761618786</v>
      </c>
      <c r="AB80" s="110">
        <f t="shared" si="30"/>
        <v>0.88379376177328117</v>
      </c>
      <c r="AC80" s="278"/>
    </row>
    <row r="81" spans="1:29" ht="15.75" customHeight="1">
      <c r="A81" s="288"/>
      <c r="B81" s="100" t="s">
        <v>120</v>
      </c>
      <c r="C81" s="280" t="s">
        <v>128</v>
      </c>
      <c r="D81" s="281"/>
      <c r="E81" s="101">
        <v>16.66</v>
      </c>
      <c r="F81" s="102">
        <v>4009</v>
      </c>
      <c r="G81" s="121">
        <f t="shared" si="31"/>
        <v>66789.94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3184.6958276693385</v>
      </c>
      <c r="N81" s="106">
        <f t="shared" si="25"/>
        <v>636.93916553386771</v>
      </c>
      <c r="O81" s="123">
        <f t="shared" si="26"/>
        <v>0</v>
      </c>
      <c r="P81" s="124">
        <f t="shared" si="27"/>
        <v>-83.060834466132292</v>
      </c>
      <c r="Q81" s="125">
        <f t="shared" si="28"/>
        <v>0.88463772990814959</v>
      </c>
      <c r="R81" s="293"/>
      <c r="S81" s="47">
        <v>0.59375</v>
      </c>
      <c r="T81" s="120">
        <v>0.64619212962962957</v>
      </c>
      <c r="U81" s="111">
        <v>15</v>
      </c>
      <c r="V81" s="112">
        <v>75.529976178615087</v>
      </c>
      <c r="W81" s="126"/>
      <c r="X81" s="127"/>
      <c r="Y81" s="282"/>
      <c r="Z81" s="283"/>
      <c r="AA81" s="117">
        <f t="shared" si="29"/>
        <v>-415.30417233066146</v>
      </c>
      <c r="AB81" s="110">
        <f t="shared" si="30"/>
        <v>0.88463772990814959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3184.8285178557803</v>
      </c>
      <c r="N89" s="138">
        <f>M89/L89</f>
        <v>716.58641651755056</v>
      </c>
      <c r="O89" s="139">
        <f>L89-I89</f>
        <v>0</v>
      </c>
      <c r="P89" s="140">
        <f>N89-K89</f>
        <v>-93.41358348244944</v>
      </c>
      <c r="Q89" s="141">
        <f>N89/K89</f>
        <v>0.88467458829327228</v>
      </c>
      <c r="R89" s="294"/>
      <c r="S89" s="142">
        <v>0.25</v>
      </c>
      <c r="T89" s="143">
        <v>0.64619212962962957</v>
      </c>
      <c r="U89" s="144"/>
      <c r="V89" s="166"/>
      <c r="W89" s="167"/>
      <c r="X89" s="138"/>
      <c r="Y89" s="285"/>
      <c r="Z89" s="286"/>
      <c r="AA89" s="168">
        <f>M89-J89</f>
        <v>-415.17148214421968</v>
      </c>
      <c r="AB89" s="141">
        <f>M89/J89</f>
        <v>0.88467458829327228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1389</v>
      </c>
      <c r="G90" s="148">
        <f t="shared" ref="G90:G92" si="36">E90*F90</f>
        <v>39683.730000000003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3126.4137592842349</v>
      </c>
      <c r="N90" s="152">
        <f>M90/L90</f>
        <v>260.53447994035292</v>
      </c>
      <c r="O90" s="154">
        <f>L90-I90</f>
        <v>0</v>
      </c>
      <c r="P90" s="155">
        <f>N90-K90</f>
        <v>-39.465520059647076</v>
      </c>
      <c r="Q90" s="156">
        <f>N90/K90</f>
        <v>0.86844826646784312</v>
      </c>
      <c r="R90" s="292">
        <f>Q106</f>
        <v>0.89335270140906242</v>
      </c>
      <c r="S90" s="157">
        <v>0.70833333333333337</v>
      </c>
      <c r="T90" s="158">
        <v>0.72684027777777782</v>
      </c>
      <c r="U90" s="159"/>
      <c r="V90" s="160">
        <v>26.656740411441881</v>
      </c>
      <c r="W90" s="158"/>
      <c r="X90" s="169"/>
      <c r="Y90" s="295"/>
      <c r="Z90" s="296"/>
      <c r="AA90" s="115">
        <f>M90-J90</f>
        <v>-473.58624071576514</v>
      </c>
      <c r="AB90" s="156">
        <f>M90/J90</f>
        <v>0.86844826646784301</v>
      </c>
      <c r="AC90" s="277">
        <f>AB106</f>
        <v>0.89335270140906242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146</v>
      </c>
      <c r="G91" s="103">
        <f t="shared" si="36"/>
        <v>2944.82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3261.741390291872</v>
      </c>
      <c r="N91" s="106">
        <f>M91/L91</f>
        <v>271.81178252432267</v>
      </c>
      <c r="O91" s="108">
        <f>L91-I91</f>
        <v>0</v>
      </c>
      <c r="P91" s="109">
        <f>N91-K91</f>
        <v>-28.188217475677334</v>
      </c>
      <c r="Q91" s="110">
        <f>N91/K91</f>
        <v>0.90603927508107551</v>
      </c>
      <c r="R91" s="293"/>
      <c r="S91" s="47">
        <v>0.73055555555555562</v>
      </c>
      <c r="T91" s="48">
        <v>0.73241898148148155</v>
      </c>
      <c r="U91" s="111">
        <v>5.3500000000000369</v>
      </c>
      <c r="V91" s="112">
        <v>2.6856819569058858</v>
      </c>
      <c r="W91" s="113"/>
      <c r="X91" s="13"/>
      <c r="Y91" s="282"/>
      <c r="Z91" s="283"/>
      <c r="AA91" s="117">
        <f>M91-J91</f>
        <v>-338.25860970812801</v>
      </c>
      <c r="AB91" s="110">
        <f>M91/J91</f>
        <v>0.90603927508107551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1294</v>
      </c>
      <c r="G92" s="103">
        <f t="shared" si="36"/>
        <v>26423.480000000003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3260.0540256417689</v>
      </c>
      <c r="N92" s="106">
        <f>M92/L92</f>
        <v>250.77338658782838</v>
      </c>
      <c r="O92" s="108">
        <f>L92-I92</f>
        <v>0</v>
      </c>
      <c r="P92" s="109">
        <f>N92-K92</f>
        <v>-26.149690335248522</v>
      </c>
      <c r="Q92" s="110">
        <f>N92/K92</f>
        <v>0.90557056267826919</v>
      </c>
      <c r="R92" s="293"/>
      <c r="S92" s="47">
        <v>0.73611111111111116</v>
      </c>
      <c r="T92" s="48">
        <v>0.75263888888888897</v>
      </c>
      <c r="U92" s="111">
        <v>5.3166666666666451</v>
      </c>
      <c r="V92" s="112">
        <v>23.815556242113477</v>
      </c>
      <c r="W92" s="113"/>
      <c r="X92" s="13"/>
      <c r="Y92" s="282"/>
      <c r="Z92" s="283"/>
      <c r="AA92" s="117">
        <f>M92-J92</f>
        <v>-339.94597435823107</v>
      </c>
      <c r="AB92" s="110">
        <f>M92/J92</f>
        <v>0.90557056267826919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3216.0697250726248</v>
      </c>
      <c r="N106" s="138">
        <f>M106/L106</f>
        <v>260.76241014102362</v>
      </c>
      <c r="O106" s="139">
        <f>L106-I106</f>
        <v>0</v>
      </c>
      <c r="P106" s="140">
        <f>N106-K106</f>
        <v>-31.129481750868251</v>
      </c>
      <c r="Q106" s="141">
        <f>N106/K106</f>
        <v>0.89335270140906242</v>
      </c>
      <c r="R106" s="294"/>
      <c r="S106" s="142">
        <v>0.70833333333333337</v>
      </c>
      <c r="T106" s="143">
        <v>0.75263888888888897</v>
      </c>
      <c r="U106" s="144"/>
      <c r="V106" s="166"/>
      <c r="W106" s="167"/>
      <c r="X106" s="138"/>
      <c r="Y106" s="285"/>
      <c r="Z106" s="286"/>
      <c r="AA106" s="168">
        <f>M106-J106</f>
        <v>-383.93027492737519</v>
      </c>
      <c r="AB106" s="141">
        <f>M106/J106</f>
        <v>0.89335270140906242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2090</v>
      </c>
      <c r="G107" s="148">
        <f t="shared" ref="G107:G109" si="40">E107*F107</f>
        <v>35989.799999999996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2979.535579060253</v>
      </c>
      <c r="N107" s="152">
        <f>M107/L107</f>
        <v>993.17852635341762</v>
      </c>
      <c r="O107" s="154">
        <f>L107-I107</f>
        <v>0</v>
      </c>
      <c r="P107" s="155">
        <f>N107-K107</f>
        <v>-106.82147364658238</v>
      </c>
      <c r="Q107" s="156">
        <f>N107/K107</f>
        <v>0.90288956941219789</v>
      </c>
      <c r="R107" s="292">
        <f>Q123</f>
        <v>0.89840380661474539</v>
      </c>
      <c r="S107" s="157">
        <v>0.70833333333333337</v>
      </c>
      <c r="T107" s="158">
        <v>0.73755787037037046</v>
      </c>
      <c r="U107" s="159"/>
      <c r="V107" s="160">
        <v>42.087096016336623</v>
      </c>
      <c r="W107" s="161"/>
      <c r="X107" s="162"/>
      <c r="Y107" s="295"/>
      <c r="Z107" s="296"/>
      <c r="AA107" s="115">
        <f>M107-J107</f>
        <v>-320.46442093974701</v>
      </c>
      <c r="AB107" s="156">
        <f>M107/J107</f>
        <v>0.90288956941219789</v>
      </c>
      <c r="AC107" s="277">
        <f>AB123</f>
        <v>0.89840380661474539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1732</v>
      </c>
      <c r="G108" s="103">
        <f t="shared" si="40"/>
        <v>42503.28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2686.8248078299384</v>
      </c>
      <c r="N108" s="106">
        <f>M108/L108</f>
        <v>671.70620195748461</v>
      </c>
      <c r="O108" s="108">
        <f>L108-I108</f>
        <v>0</v>
      </c>
      <c r="P108" s="109">
        <f>N108-K108</f>
        <v>-78.293798042515391</v>
      </c>
      <c r="Q108" s="110">
        <f>N108/K108</f>
        <v>0.89560826927664616</v>
      </c>
      <c r="R108" s="293"/>
      <c r="S108" s="47">
        <v>0.74097222222222225</v>
      </c>
      <c r="T108" s="48">
        <v>0.76782407407407416</v>
      </c>
      <c r="U108" s="111">
        <v>4.9166666666665826</v>
      </c>
      <c r="V108" s="112">
        <v>38.67762412240522</v>
      </c>
      <c r="W108" s="113"/>
      <c r="X108" s="116"/>
      <c r="Y108" s="282"/>
      <c r="Z108" s="283"/>
      <c r="AA108" s="117">
        <f>M108-J108</f>
        <v>-313.17519217006156</v>
      </c>
      <c r="AB108" s="110">
        <f>M108/J108</f>
        <v>0.89560826927664616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2069</v>
      </c>
      <c r="G109" s="103">
        <f t="shared" si="40"/>
        <v>48145.63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2688.7950146269391</v>
      </c>
      <c r="N109" s="106">
        <f>M109/L109</f>
        <v>537.75900292538779</v>
      </c>
      <c r="O109" s="108">
        <f>L109-I109</f>
        <v>0</v>
      </c>
      <c r="P109" s="109">
        <f>N109-K109</f>
        <v>-62.24099707461221</v>
      </c>
      <c r="Q109" s="110">
        <f>N109/K109</f>
        <v>0.89626500487564631</v>
      </c>
      <c r="R109" s="293"/>
      <c r="S109" s="47">
        <v>0.77083333333333337</v>
      </c>
      <c r="T109" s="48">
        <v>0.80289351851851853</v>
      </c>
      <c r="U109" s="111">
        <v>5</v>
      </c>
      <c r="V109" s="112">
        <v>46.169380456555174</v>
      </c>
      <c r="W109" s="113"/>
      <c r="X109" s="116"/>
      <c r="Y109" s="282"/>
      <c r="Z109" s="283"/>
      <c r="AA109" s="117">
        <f>M109-J109</f>
        <v>-311.20498537306094</v>
      </c>
      <c r="AB109" s="110">
        <f>M109/J109</f>
        <v>0.89626500487564631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2785.0518005057106</v>
      </c>
      <c r="N123" s="138">
        <f t="shared" ref="N123:N135" si="45">M123/L123</f>
        <v>696.26295012642765</v>
      </c>
      <c r="O123" s="139">
        <f t="shared" ref="O123:O135" si="46">L123-I123</f>
        <v>0</v>
      </c>
      <c r="P123" s="140">
        <f t="shared" ref="P123:P135" si="47">N123-K123</f>
        <v>-78.737049873572346</v>
      </c>
      <c r="Q123" s="141">
        <f t="shared" ref="Q123:Q135" si="48">N123/K123</f>
        <v>0.89840380661474539</v>
      </c>
      <c r="R123" s="294"/>
      <c r="S123" s="142">
        <v>0.70833333333333337</v>
      </c>
      <c r="T123" s="143">
        <v>0.80289351851851853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-314.94819949428938</v>
      </c>
      <c r="AB123" s="141">
        <f t="shared" ref="AB123:AB135" si="50">M123/J123</f>
        <v>0.89840380661474539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436</v>
      </c>
      <c r="G124" s="148">
        <f t="shared" ref="G124:G135" si="51">E124*F124</f>
        <v>9714.08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2950.8705155953121</v>
      </c>
      <c r="N124" s="152">
        <f t="shared" si="45"/>
        <v>590.17410311906247</v>
      </c>
      <c r="O124" s="154">
        <f t="shared" si="46"/>
        <v>0</v>
      </c>
      <c r="P124" s="155">
        <f t="shared" si="47"/>
        <v>-69.825896880937535</v>
      </c>
      <c r="Q124" s="156">
        <f t="shared" si="48"/>
        <v>0.89420318654403408</v>
      </c>
      <c r="R124" s="292">
        <f>Q140</f>
        <v>0.88926367649617299</v>
      </c>
      <c r="S124" s="157">
        <v>0.70833333333333337</v>
      </c>
      <c r="T124" s="158">
        <v>0.71447916666666667</v>
      </c>
      <c r="U124" s="159"/>
      <c r="V124" s="160">
        <v>8.8651805837446087</v>
      </c>
      <c r="W124" s="161"/>
      <c r="X124" s="162"/>
      <c r="Y124" s="295"/>
      <c r="Z124" s="296"/>
      <c r="AA124" s="115">
        <f t="shared" si="49"/>
        <v>-349.1294844046879</v>
      </c>
      <c r="AB124" s="156">
        <f t="shared" si="50"/>
        <v>0.89420318654403397</v>
      </c>
      <c r="AC124" s="277">
        <f>AB140</f>
        <v>0.88926367649617299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2018</v>
      </c>
      <c r="G125" s="103">
        <f t="shared" si="51"/>
        <v>28312.539999999997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2705.115174299387</v>
      </c>
      <c r="N125" s="106">
        <f t="shared" si="45"/>
        <v>901.70505809979568</v>
      </c>
      <c r="O125" s="108">
        <f t="shared" si="46"/>
        <v>0</v>
      </c>
      <c r="P125" s="109">
        <f t="shared" si="47"/>
        <v>-98.294941900204321</v>
      </c>
      <c r="Q125" s="110">
        <f t="shared" si="48"/>
        <v>0.90170505809979573</v>
      </c>
      <c r="R125" s="293"/>
      <c r="S125" s="47">
        <v>0.72430555555555554</v>
      </c>
      <c r="T125" s="48">
        <v>0.7553819444444444</v>
      </c>
      <c r="U125" s="111">
        <v>15</v>
      </c>
      <c r="V125" s="112">
        <v>44.759646890583568</v>
      </c>
      <c r="W125" s="113"/>
      <c r="X125" s="116"/>
      <c r="Y125" s="282"/>
      <c r="Z125" s="283"/>
      <c r="AA125" s="117">
        <f t="shared" si="49"/>
        <v>-294.88482570061296</v>
      </c>
      <c r="AB125" s="110">
        <f t="shared" si="50"/>
        <v>0.90170505809979573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376</v>
      </c>
      <c r="G126" s="103">
        <f t="shared" si="51"/>
        <v>6279.2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3198.6447556532403</v>
      </c>
      <c r="N126" s="106">
        <f t="shared" si="45"/>
        <v>1066.21491855108</v>
      </c>
      <c r="O126" s="108">
        <f t="shared" si="46"/>
        <v>0</v>
      </c>
      <c r="P126" s="109">
        <f t="shared" si="47"/>
        <v>-133.78508144891998</v>
      </c>
      <c r="Q126" s="110">
        <f t="shared" si="48"/>
        <v>0.88851243212590003</v>
      </c>
      <c r="R126" s="293"/>
      <c r="S126" s="47">
        <v>0.76527777777777772</v>
      </c>
      <c r="T126" s="48">
        <v>0.77017361111111104</v>
      </c>
      <c r="U126" s="111">
        <v>15</v>
      </c>
      <c r="V126" s="112">
        <v>7.052987037753339</v>
      </c>
      <c r="W126" s="113"/>
      <c r="X126" s="116"/>
      <c r="Y126" s="282"/>
      <c r="Z126" s="283"/>
      <c r="AA126" s="117">
        <f t="shared" si="49"/>
        <v>-401.35524434675972</v>
      </c>
      <c r="AB126" s="110">
        <f t="shared" si="50"/>
        <v>0.88851243212590003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367</v>
      </c>
      <c r="G127" s="103">
        <f t="shared" si="51"/>
        <v>6672.0599999999995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3178.4031732776734</v>
      </c>
      <c r="N127" s="106">
        <f t="shared" si="45"/>
        <v>1059.4677244258912</v>
      </c>
      <c r="O127" s="108">
        <f t="shared" si="46"/>
        <v>0</v>
      </c>
      <c r="P127" s="109">
        <f t="shared" si="47"/>
        <v>-140.53227557410878</v>
      </c>
      <c r="Q127" s="110">
        <f t="shared" si="48"/>
        <v>0.88288977035490934</v>
      </c>
      <c r="R127" s="293"/>
      <c r="S127" s="47">
        <v>0.78055555555555545</v>
      </c>
      <c r="T127" s="48">
        <v>0.78535879629629624</v>
      </c>
      <c r="U127" s="111">
        <v>14.949999999999939</v>
      </c>
      <c r="V127" s="112">
        <v>6.9280071783002457</v>
      </c>
      <c r="W127" s="113"/>
      <c r="X127" s="116"/>
      <c r="Y127" s="282"/>
      <c r="Z127" s="283"/>
      <c r="AA127" s="117">
        <f t="shared" si="49"/>
        <v>-421.59682672232657</v>
      </c>
      <c r="AB127" s="110">
        <f t="shared" si="50"/>
        <v>0.88288977035490923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887</v>
      </c>
      <c r="G128" s="103">
        <f t="shared" si="51"/>
        <v>26610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3188.5199999999995</v>
      </c>
      <c r="N128" s="106">
        <f t="shared" si="45"/>
        <v>797.12999999999988</v>
      </c>
      <c r="O128" s="108">
        <f t="shared" si="46"/>
        <v>0</v>
      </c>
      <c r="P128" s="109">
        <f t="shared" si="47"/>
        <v>-102.87000000000012</v>
      </c>
      <c r="Q128" s="110">
        <f t="shared" si="48"/>
        <v>0.88569999999999982</v>
      </c>
      <c r="R128" s="293"/>
      <c r="S128" s="47">
        <v>0.79513888888888873</v>
      </c>
      <c r="T128" s="48">
        <v>0.80672453703703684</v>
      </c>
      <c r="U128" s="111">
        <v>15</v>
      </c>
      <c r="V128" s="112">
        <v>16.691129426818716</v>
      </c>
      <c r="W128" s="113"/>
      <c r="X128" s="116"/>
      <c r="Y128" s="282"/>
      <c r="Z128" s="283"/>
      <c r="AA128" s="117">
        <f t="shared" si="49"/>
        <v>-411.48000000000047</v>
      </c>
      <c r="AB128" s="110">
        <f t="shared" si="50"/>
        <v>0.88569999999999982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2526</v>
      </c>
      <c r="G129" s="121">
        <f t="shared" si="51"/>
        <v>36071.279999999999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3186.2044846451663</v>
      </c>
      <c r="N129" s="106">
        <f t="shared" si="45"/>
        <v>1062.0681615483888</v>
      </c>
      <c r="O129" s="108">
        <f t="shared" si="46"/>
        <v>0</v>
      </c>
      <c r="P129" s="109">
        <f t="shared" si="47"/>
        <v>-137.93183845161116</v>
      </c>
      <c r="Q129" s="110">
        <f t="shared" si="48"/>
        <v>0.88505680129032405</v>
      </c>
      <c r="R129" s="293"/>
      <c r="S129" s="47">
        <v>0.81666666666666643</v>
      </c>
      <c r="T129" s="120">
        <v>0.84969907407407386</v>
      </c>
      <c r="U129" s="111">
        <v>15</v>
      </c>
      <c r="V129" s="112">
        <v>47.567568475404549</v>
      </c>
      <c r="W129" s="113"/>
      <c r="X129" s="116"/>
      <c r="Y129" s="282"/>
      <c r="Z129" s="283"/>
      <c r="AA129" s="117">
        <f t="shared" si="49"/>
        <v>-413.7955153548337</v>
      </c>
      <c r="AB129" s="110">
        <f t="shared" si="50"/>
        <v>0.88505680129032394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1316</v>
      </c>
      <c r="G130" s="121">
        <f t="shared" si="51"/>
        <v>29320.480000000003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2950.8705155953121</v>
      </c>
      <c r="N130" s="106">
        <f t="shared" si="45"/>
        <v>590.17410311906247</v>
      </c>
      <c r="O130" s="123">
        <f t="shared" si="46"/>
        <v>0</v>
      </c>
      <c r="P130" s="124">
        <f t="shared" si="47"/>
        <v>-69.825896880937535</v>
      </c>
      <c r="Q130" s="125">
        <f t="shared" si="48"/>
        <v>0.89420318654403408</v>
      </c>
      <c r="R130" s="293"/>
      <c r="S130" s="47">
        <v>0.85972222222222194</v>
      </c>
      <c r="T130" s="120">
        <v>0.87829861111111085</v>
      </c>
      <c r="U130" s="111">
        <v>15</v>
      </c>
      <c r="V130" s="112">
        <v>26.758205615155745</v>
      </c>
      <c r="W130" s="113"/>
      <c r="X130" s="116"/>
      <c r="Y130" s="282"/>
      <c r="Z130" s="283"/>
      <c r="AA130" s="117">
        <f t="shared" si="49"/>
        <v>-349.1294844046879</v>
      </c>
      <c r="AB130" s="110">
        <f t="shared" si="50"/>
        <v>0.89420318654403397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5354</v>
      </c>
      <c r="G131" s="121">
        <f t="shared" si="51"/>
        <v>75116.62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2705.1151742993875</v>
      </c>
      <c r="N131" s="106">
        <f t="shared" si="45"/>
        <v>901.70505809979579</v>
      </c>
      <c r="O131" s="123">
        <f t="shared" si="46"/>
        <v>0</v>
      </c>
      <c r="P131" s="124">
        <f t="shared" si="47"/>
        <v>-98.294941900204208</v>
      </c>
      <c r="Q131" s="125">
        <f t="shared" si="48"/>
        <v>0.90170505809979584</v>
      </c>
      <c r="R131" s="293"/>
      <c r="S131" s="47">
        <v>0.88819444444444418</v>
      </c>
      <c r="T131" s="120">
        <v>0.97065972222222197</v>
      </c>
      <c r="U131" s="111">
        <v>15</v>
      </c>
      <c r="V131" s="112">
        <v>118.75279953031932</v>
      </c>
      <c r="W131" s="113"/>
      <c r="X131" s="116"/>
      <c r="Y131" s="282"/>
      <c r="Z131" s="283"/>
      <c r="AA131" s="117">
        <f t="shared" si="49"/>
        <v>-294.88482570061251</v>
      </c>
      <c r="AB131" s="110">
        <f t="shared" si="50"/>
        <v>0.90170505809979584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893</v>
      </c>
      <c r="G132" s="121">
        <f t="shared" si="51"/>
        <v>14913.099999999999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3198.6447556532403</v>
      </c>
      <c r="N132" s="106">
        <f t="shared" si="45"/>
        <v>1066.21491855108</v>
      </c>
      <c r="O132" s="123">
        <f t="shared" si="46"/>
        <v>0</v>
      </c>
      <c r="P132" s="124">
        <f t="shared" si="47"/>
        <v>-133.78508144891998</v>
      </c>
      <c r="Q132" s="125">
        <f t="shared" si="48"/>
        <v>0.88851243212590003</v>
      </c>
      <c r="R132" s="293"/>
      <c r="S132" s="47">
        <v>0.98055555555555529</v>
      </c>
      <c r="T132" s="120">
        <v>0.99218749999999978</v>
      </c>
      <c r="U132" s="111">
        <v>15</v>
      </c>
      <c r="V132" s="112">
        <v>16.75084421466418</v>
      </c>
      <c r="W132" s="113"/>
      <c r="X132" s="116"/>
      <c r="Y132" s="282"/>
      <c r="Z132" s="283"/>
      <c r="AA132" s="117">
        <f t="shared" si="49"/>
        <v>-401.35524434675972</v>
      </c>
      <c r="AB132" s="110">
        <f t="shared" si="50"/>
        <v>0.88851243212590003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786</v>
      </c>
      <c r="G133" s="121">
        <f t="shared" si="51"/>
        <v>14289.48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3178.4031732776734</v>
      </c>
      <c r="N133" s="106">
        <f t="shared" si="45"/>
        <v>1059.4677244258912</v>
      </c>
      <c r="O133" s="123">
        <f t="shared" si="46"/>
        <v>0</v>
      </c>
      <c r="P133" s="124">
        <f t="shared" si="47"/>
        <v>-140.53227557410878</v>
      </c>
      <c r="Q133" s="125">
        <f t="shared" si="48"/>
        <v>0.88288977035490934</v>
      </c>
      <c r="R133" s="293"/>
      <c r="S133" s="47">
        <v>1.002083333333333</v>
      </c>
      <c r="T133" s="120">
        <v>1.0123842592592589</v>
      </c>
      <c r="U133" s="111">
        <v>15</v>
      </c>
      <c r="V133" s="112">
        <v>14.837639351890989</v>
      </c>
      <c r="W133" s="113"/>
      <c r="X133" s="116"/>
      <c r="Y133" s="282"/>
      <c r="Z133" s="283"/>
      <c r="AA133" s="117">
        <f t="shared" si="49"/>
        <v>-421.59682672232657</v>
      </c>
      <c r="AB133" s="110">
        <f t="shared" si="50"/>
        <v>0.88288977035490923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2186</v>
      </c>
      <c r="G134" s="121">
        <f t="shared" si="51"/>
        <v>65580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3188.5199999999995</v>
      </c>
      <c r="N134" s="106">
        <f t="shared" si="45"/>
        <v>797.12999999999988</v>
      </c>
      <c r="O134" s="123">
        <f t="shared" si="46"/>
        <v>0</v>
      </c>
      <c r="P134" s="124">
        <f t="shared" si="47"/>
        <v>-102.87000000000012</v>
      </c>
      <c r="Q134" s="125">
        <f t="shared" si="48"/>
        <v>0.88569999999999982</v>
      </c>
      <c r="R134" s="293"/>
      <c r="S134" s="47">
        <v>1.0222222222222219</v>
      </c>
      <c r="T134" s="120">
        <v>1.0507870370370367</v>
      </c>
      <c r="U134" s="111">
        <v>15</v>
      </c>
      <c r="V134" s="112">
        <v>41.135072071054914</v>
      </c>
      <c r="W134" s="126"/>
      <c r="X134" s="127"/>
      <c r="Y134" s="282"/>
      <c r="Z134" s="283"/>
      <c r="AA134" s="117">
        <f t="shared" si="49"/>
        <v>-411.48000000000047</v>
      </c>
      <c r="AB134" s="110">
        <f t="shared" si="50"/>
        <v>0.88569999999999982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7082</v>
      </c>
      <c r="G135" s="121">
        <f t="shared" si="51"/>
        <v>101130.95999999999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3186.2044846451658</v>
      </c>
      <c r="N135" s="106">
        <f t="shared" si="45"/>
        <v>1062.0681615483886</v>
      </c>
      <c r="O135" s="123">
        <f t="shared" si="46"/>
        <v>0</v>
      </c>
      <c r="P135" s="124">
        <f t="shared" si="47"/>
        <v>-137.93183845161138</v>
      </c>
      <c r="Q135" s="125">
        <f t="shared" si="48"/>
        <v>0.88505680129032382</v>
      </c>
      <c r="R135" s="293"/>
      <c r="S135" s="47">
        <v>1.0611111111111109</v>
      </c>
      <c r="T135" s="120">
        <v>1.1537152777777775</v>
      </c>
      <c r="U135" s="111">
        <v>14.866666666666859</v>
      </c>
      <c r="V135" s="112">
        <v>133.36243861552455</v>
      </c>
      <c r="W135" s="126"/>
      <c r="X135" s="127"/>
      <c r="Y135" s="282"/>
      <c r="Z135" s="283"/>
      <c r="AA135" s="117">
        <f t="shared" si="49"/>
        <v>-413.79551535483415</v>
      </c>
      <c r="AB135" s="110">
        <f t="shared" si="50"/>
        <v>0.88505680129032382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3067.9596839117967</v>
      </c>
      <c r="N140" s="138">
        <f t="shared" ref="N140:N152" si="56">M140/L140</f>
        <v>876.55990968908475</v>
      </c>
      <c r="O140" s="139">
        <f t="shared" ref="O140:O152" si="57">L140-I140</f>
        <v>0</v>
      </c>
      <c r="P140" s="140">
        <f t="shared" ref="P140:P152" si="58">N140-K140</f>
        <v>-109.15437602520092</v>
      </c>
      <c r="Q140" s="141">
        <f t="shared" ref="Q140:Q152" si="59">N140/K140</f>
        <v>0.88926367649617299</v>
      </c>
      <c r="R140" s="294"/>
      <c r="S140" s="142">
        <v>0.70833333333333337</v>
      </c>
      <c r="T140" s="143">
        <v>1.1537152777777775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-382.04031608820333</v>
      </c>
      <c r="AB140" s="141">
        <f t="shared" ref="AB140:AB152" si="61">M140/J140</f>
        <v>0.88926367649617299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565</v>
      </c>
      <c r="G141" s="148">
        <f t="shared" ref="G141:G152" si="62">E141*F141</f>
        <v>10271.700000000001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2708.0387160066493</v>
      </c>
      <c r="N141" s="152">
        <f t="shared" si="56"/>
        <v>902.67957200221645</v>
      </c>
      <c r="O141" s="154">
        <f t="shared" si="57"/>
        <v>0</v>
      </c>
      <c r="P141" s="155">
        <f t="shared" si="58"/>
        <v>-97.320427997783554</v>
      </c>
      <c r="Q141" s="156">
        <f t="shared" si="59"/>
        <v>0.90267957200221649</v>
      </c>
      <c r="R141" s="292">
        <f>Q157</f>
        <v>0.8876106236994632</v>
      </c>
      <c r="S141" s="157">
        <v>0.70833333333333337</v>
      </c>
      <c r="T141" s="158">
        <v>0.71702546296296299</v>
      </c>
      <c r="U141" s="159"/>
      <c r="V141" s="160">
        <v>12.518284838257372</v>
      </c>
      <c r="W141" s="158"/>
      <c r="X141" s="169"/>
      <c r="Y141" s="295"/>
      <c r="Z141" s="296"/>
      <c r="AA141" s="171">
        <f t="shared" si="60"/>
        <v>-291.96128399335066</v>
      </c>
      <c r="AB141" s="156">
        <f t="shared" si="61"/>
        <v>0.90267957200221649</v>
      </c>
      <c r="AC141" s="277">
        <f>AB157</f>
        <v>0.88761062369946309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917</v>
      </c>
      <c r="G142" s="103">
        <f t="shared" si="62"/>
        <v>16671.060000000001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3179.3307185122585</v>
      </c>
      <c r="N142" s="106">
        <f t="shared" si="56"/>
        <v>1059.7769061707529</v>
      </c>
      <c r="O142" s="108">
        <f t="shared" si="57"/>
        <v>0</v>
      </c>
      <c r="P142" s="109">
        <f t="shared" si="58"/>
        <v>-140.22309382924709</v>
      </c>
      <c r="Q142" s="110">
        <f t="shared" si="59"/>
        <v>0.88314742180896078</v>
      </c>
      <c r="R142" s="293"/>
      <c r="S142" s="47">
        <v>0.7270833333333333</v>
      </c>
      <c r="T142" s="48">
        <v>0.73909722222222218</v>
      </c>
      <c r="U142" s="111">
        <v>15</v>
      </c>
      <c r="V142" s="112">
        <v>17.305529015788</v>
      </c>
      <c r="W142" s="113"/>
      <c r="X142" s="13"/>
      <c r="Y142" s="282"/>
      <c r="Z142" s="283"/>
      <c r="AA142" s="172">
        <f t="shared" si="60"/>
        <v>-420.6692814877415</v>
      </c>
      <c r="AB142" s="110">
        <f t="shared" si="61"/>
        <v>0.88314742180896066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624</v>
      </c>
      <c r="G143" s="103">
        <f t="shared" si="62"/>
        <v>15618.720000000001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3187.6174918322208</v>
      </c>
      <c r="N143" s="106">
        <f t="shared" si="56"/>
        <v>637.52349836644419</v>
      </c>
      <c r="O143" s="108">
        <f t="shared" si="57"/>
        <v>0</v>
      </c>
      <c r="P143" s="109">
        <f t="shared" si="58"/>
        <v>-82.476501633555813</v>
      </c>
      <c r="Q143" s="110">
        <f t="shared" si="59"/>
        <v>0.885449303286728</v>
      </c>
      <c r="R143" s="293"/>
      <c r="S143" s="47">
        <v>0.74930555555555545</v>
      </c>
      <c r="T143" s="48">
        <v>0.75745370370370357</v>
      </c>
      <c r="U143" s="111">
        <v>14.6999999999999</v>
      </c>
      <c r="V143" s="112">
        <v>11.7454494135304</v>
      </c>
      <c r="W143" s="113"/>
      <c r="X143" s="13"/>
      <c r="Y143" s="282"/>
      <c r="Z143" s="283"/>
      <c r="AA143" s="172">
        <f t="shared" si="60"/>
        <v>-412.38250816777918</v>
      </c>
      <c r="AB143" s="110">
        <f t="shared" si="61"/>
        <v>0.885449303286728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835</v>
      </c>
      <c r="G144" s="103">
        <f t="shared" si="62"/>
        <v>20724.7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3181.831779637384</v>
      </c>
      <c r="N144" s="106">
        <f t="shared" si="56"/>
        <v>636.36635592747677</v>
      </c>
      <c r="O144" s="108">
        <f t="shared" si="57"/>
        <v>0</v>
      </c>
      <c r="P144" s="109">
        <f t="shared" si="58"/>
        <v>-83.633644072523225</v>
      </c>
      <c r="Q144" s="110">
        <f t="shared" si="59"/>
        <v>0.88384216101038438</v>
      </c>
      <c r="R144" s="293"/>
      <c r="S144" s="47">
        <v>0.76736111111111094</v>
      </c>
      <c r="T144" s="48">
        <v>0.77828703703703683</v>
      </c>
      <c r="U144" s="111">
        <v>15</v>
      </c>
      <c r="V144" s="112">
        <v>15.745646995112237</v>
      </c>
      <c r="W144" s="113"/>
      <c r="X144" s="13"/>
      <c r="Y144" s="282"/>
      <c r="Z144" s="283"/>
      <c r="AA144" s="172">
        <f t="shared" si="60"/>
        <v>-418.16822036261601</v>
      </c>
      <c r="AB144" s="110">
        <f t="shared" si="61"/>
        <v>0.88384216101038449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1388</v>
      </c>
      <c r="G145" s="103">
        <f t="shared" si="62"/>
        <v>24831.32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3189.1364943287567</v>
      </c>
      <c r="N145" s="106">
        <f t="shared" si="56"/>
        <v>797.28412358218918</v>
      </c>
      <c r="O145" s="108">
        <f t="shared" si="57"/>
        <v>0</v>
      </c>
      <c r="P145" s="109">
        <f t="shared" si="58"/>
        <v>-102.71587641781082</v>
      </c>
      <c r="Q145" s="110">
        <f t="shared" si="59"/>
        <v>0.8858712484246547</v>
      </c>
      <c r="R145" s="293"/>
      <c r="S145" s="47">
        <v>0.7881944444444442</v>
      </c>
      <c r="T145" s="48">
        <v>0.80631944444444414</v>
      </c>
      <c r="U145" s="111">
        <v>15</v>
      </c>
      <c r="V145" s="112">
        <v>26.113651813930471</v>
      </c>
      <c r="W145" s="113"/>
      <c r="X145" s="116"/>
      <c r="Y145" s="282"/>
      <c r="Z145" s="283"/>
      <c r="AA145" s="172">
        <f t="shared" si="60"/>
        <v>-410.86350567124327</v>
      </c>
      <c r="AB145" s="110">
        <f t="shared" si="61"/>
        <v>0.8858712484246547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2191</v>
      </c>
      <c r="G146" s="121">
        <f t="shared" si="62"/>
        <v>36502.06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3193.8678973714541</v>
      </c>
      <c r="N146" s="106">
        <f t="shared" si="56"/>
        <v>638.77357947429084</v>
      </c>
      <c r="O146" s="108">
        <f t="shared" si="57"/>
        <v>0</v>
      </c>
      <c r="P146" s="109">
        <f t="shared" si="58"/>
        <v>-81.226420525709159</v>
      </c>
      <c r="Q146" s="110">
        <f t="shared" si="59"/>
        <v>0.88718552704762621</v>
      </c>
      <c r="R146" s="293"/>
      <c r="S146" s="47">
        <v>0.81666666666666643</v>
      </c>
      <c r="T146" s="120">
        <v>0.84524305555555534</v>
      </c>
      <c r="U146" s="111">
        <v>14.900000000000091</v>
      </c>
      <c r="V146" s="112">
        <v>41.160124408461378</v>
      </c>
      <c r="W146" s="113"/>
      <c r="X146" s="50"/>
      <c r="Y146" s="282"/>
      <c r="Z146" s="283"/>
      <c r="AA146" s="172">
        <f t="shared" si="60"/>
        <v>-406.13210262854591</v>
      </c>
      <c r="AB146" s="110">
        <f t="shared" si="61"/>
        <v>0.8871855270476261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1221</v>
      </c>
      <c r="G147" s="121">
        <f t="shared" si="62"/>
        <v>22197.78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2708.0387160066493</v>
      </c>
      <c r="N147" s="106">
        <f t="shared" si="56"/>
        <v>902.67957200221645</v>
      </c>
      <c r="O147" s="123">
        <f t="shared" si="57"/>
        <v>0</v>
      </c>
      <c r="P147" s="124">
        <f t="shared" si="58"/>
        <v>-97.320427997783554</v>
      </c>
      <c r="Q147" s="125">
        <f t="shared" si="59"/>
        <v>0.90267957200221649</v>
      </c>
      <c r="R147" s="293"/>
      <c r="S147" s="47">
        <v>0.85555555555555529</v>
      </c>
      <c r="T147" s="120">
        <v>0.87434027777777756</v>
      </c>
      <c r="U147" s="111">
        <v>14.849999999999923</v>
      </c>
      <c r="V147" s="112">
        <v>27.052789004446463</v>
      </c>
      <c r="W147" s="113"/>
      <c r="X147" s="116"/>
      <c r="Y147" s="282"/>
      <c r="Z147" s="283"/>
      <c r="AA147" s="172">
        <f t="shared" si="60"/>
        <v>-291.96128399335066</v>
      </c>
      <c r="AB147" s="110">
        <f t="shared" si="61"/>
        <v>0.90267957200221649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2433</v>
      </c>
      <c r="G148" s="121">
        <f t="shared" si="62"/>
        <v>44231.94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3179.3307185122585</v>
      </c>
      <c r="N148" s="106">
        <f t="shared" si="56"/>
        <v>1059.7769061707529</v>
      </c>
      <c r="O148" s="123">
        <f t="shared" si="57"/>
        <v>0</v>
      </c>
      <c r="P148" s="124">
        <f t="shared" si="58"/>
        <v>-140.22309382924709</v>
      </c>
      <c r="Q148" s="125">
        <f t="shared" si="59"/>
        <v>0.88314742180896078</v>
      </c>
      <c r="R148" s="293"/>
      <c r="S148" s="47">
        <v>0.88472222222222197</v>
      </c>
      <c r="T148" s="120">
        <v>0.91659722222222195</v>
      </c>
      <c r="U148" s="111">
        <v>14.949999999999939</v>
      </c>
      <c r="V148" s="112">
        <v>45.915323986272853</v>
      </c>
      <c r="W148" s="113"/>
      <c r="X148" s="116"/>
      <c r="Y148" s="282"/>
      <c r="Z148" s="283"/>
      <c r="AA148" s="172">
        <f t="shared" si="60"/>
        <v>-420.6692814877415</v>
      </c>
      <c r="AB148" s="110">
        <f t="shared" si="61"/>
        <v>0.88314742180896066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1410</v>
      </c>
      <c r="G149" s="121">
        <f t="shared" si="62"/>
        <v>35292.300000000003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3187.6174918322204</v>
      </c>
      <c r="N149" s="106">
        <f t="shared" si="56"/>
        <v>637.52349836644407</v>
      </c>
      <c r="O149" s="123">
        <f t="shared" si="57"/>
        <v>0</v>
      </c>
      <c r="P149" s="124">
        <f t="shared" si="58"/>
        <v>-82.476501633555927</v>
      </c>
      <c r="Q149" s="125">
        <f t="shared" si="59"/>
        <v>0.88544930328672788</v>
      </c>
      <c r="R149" s="293"/>
      <c r="S149" s="47">
        <v>0.9263888888888886</v>
      </c>
      <c r="T149" s="120">
        <v>0.94481481481481455</v>
      </c>
      <c r="U149" s="111">
        <v>15</v>
      </c>
      <c r="V149" s="112">
        <v>26.540198194035042</v>
      </c>
      <c r="W149" s="126"/>
      <c r="X149" s="127"/>
      <c r="Y149" s="282"/>
      <c r="Z149" s="283"/>
      <c r="AA149" s="172">
        <f t="shared" si="60"/>
        <v>-412.38250816777963</v>
      </c>
      <c r="AB149" s="110">
        <f t="shared" si="61"/>
        <v>0.88544930328672788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1941</v>
      </c>
      <c r="G150" s="121">
        <f t="shared" si="62"/>
        <v>48175.62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3181.831779637384</v>
      </c>
      <c r="N150" s="106">
        <f t="shared" si="56"/>
        <v>636.36635592747677</v>
      </c>
      <c r="O150" s="123">
        <f t="shared" si="57"/>
        <v>0</v>
      </c>
      <c r="P150" s="124">
        <f t="shared" si="58"/>
        <v>-83.633644072523225</v>
      </c>
      <c r="Q150" s="125">
        <f t="shared" si="59"/>
        <v>0.88384216101038438</v>
      </c>
      <c r="R150" s="293"/>
      <c r="S150" s="47">
        <v>0.95486111111111083</v>
      </c>
      <c r="T150" s="120">
        <v>0.98027777777777747</v>
      </c>
      <c r="U150" s="111">
        <v>15</v>
      </c>
      <c r="V150" s="112">
        <v>36.601557865284853</v>
      </c>
      <c r="W150" s="126"/>
      <c r="X150" s="127"/>
      <c r="Y150" s="282"/>
      <c r="Z150" s="283"/>
      <c r="AA150" s="172">
        <f t="shared" si="60"/>
        <v>-418.16822036261601</v>
      </c>
      <c r="AB150" s="110">
        <f t="shared" si="61"/>
        <v>0.88384216101038449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3894</v>
      </c>
      <c r="G151" s="121">
        <f t="shared" si="62"/>
        <v>69663.66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3189.1364943287563</v>
      </c>
      <c r="N151" s="106">
        <f t="shared" si="56"/>
        <v>797.28412358218907</v>
      </c>
      <c r="O151" s="123">
        <f t="shared" si="57"/>
        <v>0</v>
      </c>
      <c r="P151" s="124">
        <f t="shared" si="58"/>
        <v>-102.71587641781093</v>
      </c>
      <c r="Q151" s="125">
        <f t="shared" si="59"/>
        <v>0.88587124842465448</v>
      </c>
      <c r="R151" s="293"/>
      <c r="S151" s="47">
        <v>0.99027777777777748</v>
      </c>
      <c r="T151" s="120">
        <v>1.041145833333333</v>
      </c>
      <c r="U151" s="111">
        <v>15</v>
      </c>
      <c r="V151" s="112">
        <v>73.261210492395719</v>
      </c>
      <c r="W151" s="126"/>
      <c r="X151" s="127"/>
      <c r="Y151" s="282"/>
      <c r="Z151" s="283"/>
      <c r="AA151" s="172">
        <f t="shared" si="60"/>
        <v>-410.86350567124373</v>
      </c>
      <c r="AB151" s="110">
        <f t="shared" si="61"/>
        <v>0.88587124842465448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5935</v>
      </c>
      <c r="G152" s="121">
        <f t="shared" si="62"/>
        <v>98877.1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3193.8678973714541</v>
      </c>
      <c r="N152" s="106">
        <f t="shared" si="56"/>
        <v>638.77357947429084</v>
      </c>
      <c r="O152" s="123">
        <f t="shared" si="57"/>
        <v>0</v>
      </c>
      <c r="P152" s="124">
        <f t="shared" si="58"/>
        <v>-81.226420525709159</v>
      </c>
      <c r="Q152" s="125">
        <f t="shared" si="59"/>
        <v>0.88718552704762621</v>
      </c>
      <c r="R152" s="293"/>
      <c r="S152" s="47">
        <v>1.0513888888888887</v>
      </c>
      <c r="T152" s="120">
        <v>1.1288078703703701</v>
      </c>
      <c r="U152" s="111">
        <v>14.750000000000227</v>
      </c>
      <c r="V152" s="112">
        <v>111.49490568882624</v>
      </c>
      <c r="W152" s="126"/>
      <c r="X152" s="127"/>
      <c r="Y152" s="282"/>
      <c r="Z152" s="283"/>
      <c r="AA152" s="172">
        <f t="shared" si="60"/>
        <v>-406.13210262854591</v>
      </c>
      <c r="AB152" s="110">
        <f t="shared" si="61"/>
        <v>0.8871855270476261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3106.6371829481209</v>
      </c>
      <c r="N157" s="138">
        <f>M157/L157</f>
        <v>745.59292390754899</v>
      </c>
      <c r="O157" s="139">
        <f>L157-I157</f>
        <v>0</v>
      </c>
      <c r="P157" s="140">
        <f>N157-K157</f>
        <v>-94.407076092450893</v>
      </c>
      <c r="Q157" s="141">
        <f>N157/K157</f>
        <v>0.8876106236994632</v>
      </c>
      <c r="R157" s="294"/>
      <c r="S157" s="142">
        <v>0.70833333333333337</v>
      </c>
      <c r="T157" s="143">
        <v>1.1288078703703701</v>
      </c>
      <c r="U157" s="144"/>
      <c r="V157" s="166"/>
      <c r="W157" s="167"/>
      <c r="X157" s="138"/>
      <c r="Y157" s="285"/>
      <c r="Z157" s="286"/>
      <c r="AA157" s="174">
        <f>M157-J157</f>
        <v>-393.36281705187912</v>
      </c>
      <c r="AB157" s="141">
        <f>M157/J157</f>
        <v>0.88761062369946309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653" priority="1" operator="greaterThan">
      <formula>0</formula>
    </cfRule>
  </conditionalFormatting>
  <conditionalFormatting sqref="P5:P157 AA5:AA157">
    <cfRule type="cellIs" dxfId="652" priority="4" operator="lessThan">
      <formula>0</formula>
    </cfRule>
  </conditionalFormatting>
  <conditionalFormatting sqref="Q5:Q157 AB5:AB157">
    <cfRule type="cellIs" dxfId="651" priority="2" operator="greaterThan">
      <formula>1</formula>
    </cfRule>
    <cfRule type="cellIs" dxfId="650" priority="3" operator="lessThan">
      <formula>0.8</formula>
    </cfRule>
  </conditionalFormatting>
  <conditionalFormatting sqref="AC5:AC6 R5:R157 AC90:AC95">
    <cfRule type="cellIs" dxfId="649" priority="5" operator="lessThan">
      <formula>0.8</formula>
    </cfRule>
  </conditionalFormatting>
  <conditionalFormatting sqref="AC12:AC20">
    <cfRule type="cellIs" dxfId="648" priority="13" operator="lessThan">
      <formula>0.8</formula>
    </cfRule>
  </conditionalFormatting>
  <conditionalFormatting sqref="AC22:AC27">
    <cfRule type="cellIs" dxfId="647" priority="12" operator="lessThan">
      <formula>0.8</formula>
    </cfRule>
  </conditionalFormatting>
  <conditionalFormatting sqref="AC39">
    <cfRule type="cellIs" dxfId="646" priority="11" operator="lessThan">
      <formula>0.8</formula>
    </cfRule>
  </conditionalFormatting>
  <conditionalFormatting sqref="AC56">
    <cfRule type="cellIs" dxfId="645" priority="7" operator="lessThan">
      <formula>0.8</formula>
    </cfRule>
  </conditionalFormatting>
  <conditionalFormatting sqref="AC73:AC78">
    <cfRule type="cellIs" dxfId="644" priority="6" operator="lessThan">
      <formula>0.8</formula>
    </cfRule>
  </conditionalFormatting>
  <conditionalFormatting sqref="AC107">
    <cfRule type="cellIs" dxfId="643" priority="10" operator="lessThan">
      <formula>0.8</formula>
    </cfRule>
  </conditionalFormatting>
  <conditionalFormatting sqref="AC124">
    <cfRule type="cellIs" dxfId="642" priority="9" operator="lessThan">
      <formula>0.8</formula>
    </cfRule>
  </conditionalFormatting>
  <conditionalFormatting sqref="AC141:AC146">
    <cfRule type="cellIs" dxfId="641" priority="8" operator="lessThan">
      <formula>0.8</formula>
    </cfRule>
  </conditionalFormatting>
  <dataValidations count="1">
    <dataValidation type="list" allowBlank="1" showInputMessage="1" showErrorMessage="1" sqref="Y5:Z157" xr:uid="{F96E86B8-5EB3-42F5-86A7-3FFB791F3F4A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085F-5C7D-49F9-9C85-503C09B77A8D}">
  <sheetPr codeName="工作表87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W43" sqref="W43"/>
      <selection pane="bottomLeft" activeCell="AC126" sqref="AC1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68107</v>
      </c>
      <c r="E1" s="88" t="s">
        <v>3</v>
      </c>
      <c r="F1" s="89">
        <f>SUM(G5:G140)</f>
        <v>3108106.23</v>
      </c>
      <c r="G1" s="90" t="s">
        <v>84</v>
      </c>
      <c r="H1" s="91">
        <f>L21+L38+L55+L72+L89+L106+L123+L140</f>
        <v>156.28333333333333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46141</v>
      </c>
      <c r="B2" s="343"/>
      <c r="C2" s="92" t="s">
        <v>40</v>
      </c>
      <c r="D2" s="93">
        <f>AVERAGE(N21,N38,N55,N72,N89,N106,N123,N140)</f>
        <v>126.47383644015773</v>
      </c>
      <c r="E2" s="93" t="s">
        <v>91</v>
      </c>
      <c r="F2" s="94">
        <f>F1/D1</f>
        <v>45.635635544070361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59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84" t="s">
        <v>94</v>
      </c>
      <c r="C3" s="386" t="s">
        <v>95</v>
      </c>
      <c r="D3" s="387"/>
      <c r="E3" s="325" t="s">
        <v>96</v>
      </c>
      <c r="F3" s="325" t="s">
        <v>97</v>
      </c>
      <c r="G3" s="325" t="s">
        <v>98</v>
      </c>
      <c r="H3" s="404" t="s">
        <v>99</v>
      </c>
      <c r="I3" s="378" t="s">
        <v>100</v>
      </c>
      <c r="J3" s="380" t="s">
        <v>101</v>
      </c>
      <c r="K3" s="382" t="s">
        <v>40</v>
      </c>
      <c r="L3" s="378" t="s">
        <v>100</v>
      </c>
      <c r="M3" s="380" t="s">
        <v>101</v>
      </c>
      <c r="N3" s="382" t="s">
        <v>40</v>
      </c>
      <c r="O3" s="378" t="s">
        <v>100</v>
      </c>
      <c r="P3" s="319" t="s">
        <v>40</v>
      </c>
      <c r="Q3" s="321" t="s">
        <v>102</v>
      </c>
      <c r="R3" s="323" t="s">
        <v>103</v>
      </c>
      <c r="S3" s="392" t="s">
        <v>104</v>
      </c>
      <c r="T3" s="393"/>
      <c r="U3" s="394" t="s">
        <v>105</v>
      </c>
      <c r="V3" s="394" t="s">
        <v>106</v>
      </c>
      <c r="W3" s="396" t="s">
        <v>107</v>
      </c>
      <c r="X3" s="224"/>
      <c r="Y3" s="406" t="s">
        <v>202</v>
      </c>
      <c r="Z3" s="407"/>
      <c r="AA3" s="408" t="s">
        <v>108</v>
      </c>
      <c r="AB3" s="409"/>
      <c r="AC3" s="406" t="s">
        <v>203</v>
      </c>
      <c r="AD3" s="407"/>
      <c r="AE3" s="401" t="s">
        <v>101</v>
      </c>
      <c r="AF3" s="321" t="s">
        <v>102</v>
      </c>
      <c r="AG3" s="390" t="s">
        <v>109</v>
      </c>
    </row>
    <row r="4" spans="1:33" ht="17.25" customHeight="1" thickBot="1">
      <c r="A4" s="345"/>
      <c r="B4" s="385"/>
      <c r="C4" s="388"/>
      <c r="D4" s="389"/>
      <c r="E4" s="326"/>
      <c r="F4" s="326"/>
      <c r="G4" s="326"/>
      <c r="H4" s="405"/>
      <c r="I4" s="379"/>
      <c r="J4" s="381"/>
      <c r="K4" s="383"/>
      <c r="L4" s="379"/>
      <c r="M4" s="381"/>
      <c r="N4" s="383"/>
      <c r="O4" s="379"/>
      <c r="P4" s="320"/>
      <c r="Q4" s="322"/>
      <c r="R4" s="403"/>
      <c r="S4" s="203" t="s">
        <v>110</v>
      </c>
      <c r="T4" s="204" t="s">
        <v>111</v>
      </c>
      <c r="U4" s="395"/>
      <c r="V4" s="395"/>
      <c r="W4" s="99" t="s">
        <v>112</v>
      </c>
      <c r="X4" s="69" t="s">
        <v>113</v>
      </c>
      <c r="Y4" s="194" t="s">
        <v>49</v>
      </c>
      <c r="Z4" s="195" t="s">
        <v>50</v>
      </c>
      <c r="AA4" s="410"/>
      <c r="AB4" s="411"/>
      <c r="AC4" s="194" t="s">
        <v>172</v>
      </c>
      <c r="AD4" s="195" t="s">
        <v>173</v>
      </c>
      <c r="AE4" s="402"/>
      <c r="AF4" s="322"/>
      <c r="AG4" s="39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3075</v>
      </c>
      <c r="G5" s="148">
        <f t="shared" ref="G5:G7" si="0">E5*F5</f>
        <v>174567.75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1780.3585139318909</v>
      </c>
      <c r="N5" s="152">
        <f>M5/L5</f>
        <v>74.181604747162126</v>
      </c>
      <c r="O5" s="154">
        <f>L5-I5</f>
        <v>0</v>
      </c>
      <c r="P5" s="155">
        <f>N5-K5</f>
        <v>-9.1517285861712026</v>
      </c>
      <c r="Q5" s="156">
        <f>N5/K5</f>
        <v>0.89017925696594558</v>
      </c>
      <c r="R5" s="292">
        <f>Q21</f>
        <v>0.89337040825882885</v>
      </c>
      <c r="S5" s="157">
        <v>0.29166666666666669</v>
      </c>
      <c r="T5" s="158">
        <v>0.3636226851851852</v>
      </c>
      <c r="U5" s="159"/>
      <c r="V5" s="160">
        <v>103.63081287068128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-219.64148606810909</v>
      </c>
      <c r="AF5" s="132">
        <f>M5/J5</f>
        <v>0.89017925696594546</v>
      </c>
      <c r="AG5" s="367">
        <f>AF21</f>
        <v>0.89337040825882885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4698</v>
      </c>
      <c r="G6" s="103">
        <f t="shared" si="0"/>
        <v>279624.96000000002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1789.9997644980881</v>
      </c>
      <c r="N6" s="106">
        <f>M6/L6</f>
        <v>74.583323520753666</v>
      </c>
      <c r="O6" s="108">
        <f>L6-I6</f>
        <v>0</v>
      </c>
      <c r="P6" s="109">
        <f>N6-K6</f>
        <v>-8.7500098125796626</v>
      </c>
      <c r="Q6" s="110">
        <f>N6/K6</f>
        <v>0.89499988224904403</v>
      </c>
      <c r="R6" s="293"/>
      <c r="S6" s="47">
        <v>0.36736111111111114</v>
      </c>
      <c r="T6" s="48">
        <v>0.476712962962963</v>
      </c>
      <c r="U6" s="111">
        <v>5.3833333333333488</v>
      </c>
      <c r="V6" s="112">
        <v>157.47488105342768</v>
      </c>
      <c r="W6" s="113">
        <v>0.476712962962963</v>
      </c>
      <c r="X6" s="116">
        <v>0.51597222222222228</v>
      </c>
      <c r="Y6" s="12"/>
      <c r="Z6" s="198"/>
      <c r="AA6" s="282"/>
      <c r="AB6" s="283"/>
      <c r="AC6" s="12">
        <v>5</v>
      </c>
      <c r="AD6" s="198"/>
      <c r="AE6" s="117">
        <f>M6-J6</f>
        <v>-210.0002355019119</v>
      </c>
      <c r="AF6" s="110">
        <f>M6/J6</f>
        <v>0.89499988224904403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2276</v>
      </c>
      <c r="G7" s="103">
        <f t="shared" si="0"/>
        <v>176025.84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1789.8641711229952</v>
      </c>
      <c r="N7" s="106">
        <f>M7/L7</f>
        <v>77.820181353173709</v>
      </c>
      <c r="O7" s="108">
        <f>L7-I7</f>
        <v>0</v>
      </c>
      <c r="P7" s="109">
        <f>N7-K7</f>
        <v>-9.1363403859567285</v>
      </c>
      <c r="Q7" s="110">
        <f>N7/K7</f>
        <v>0.89493208556149761</v>
      </c>
      <c r="R7" s="293"/>
      <c r="S7" s="47">
        <v>0.51597222222222228</v>
      </c>
      <c r="T7" s="48">
        <v>0.5689467592592593</v>
      </c>
      <c r="U7" s="111">
        <v>56.533333333333353</v>
      </c>
      <c r="V7" s="112">
        <v>76.296292312684059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-210.13582887700477</v>
      </c>
      <c r="AF7" s="110">
        <f>M7/J7</f>
        <v>0.89493208556149761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1786.7408165176578</v>
      </c>
      <c r="N21" s="138">
        <f t="shared" ref="N21:N26" si="5">M21/L21</f>
        <v>75.496090838774265</v>
      </c>
      <c r="O21" s="139">
        <f t="shared" ref="O21:O26" si="6">L21-I21</f>
        <v>0</v>
      </c>
      <c r="P21" s="140">
        <f t="shared" ref="P21:P26" si="7">N21-K21</f>
        <v>-9.0109514147468559</v>
      </c>
      <c r="Q21" s="141">
        <f t="shared" ref="Q21:Q26" si="8">N21/K21</f>
        <v>0.89337040825882885</v>
      </c>
      <c r="R21" s="294"/>
      <c r="S21" s="142">
        <v>0.29166666666666669</v>
      </c>
      <c r="T21" s="143">
        <v>0.5689467592592593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10</v>
      </c>
      <c r="AD21" s="180">
        <f>SUM(AD5:AD20)</f>
        <v>0</v>
      </c>
      <c r="AE21" s="168">
        <f t="shared" ref="AE21:AE26" si="9">M21-J21</f>
        <v>-213.25918348234222</v>
      </c>
      <c r="AF21" s="141">
        <f t="shared" ref="AF21:AF26" si="10">M21/J21</f>
        <v>0.89337040825882885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3075</v>
      </c>
      <c r="G22" s="148">
        <f t="shared" ref="G22:G26" si="11">E22*F22</f>
        <v>165312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1786.8065513744443</v>
      </c>
      <c r="N22" s="152">
        <f t="shared" si="5"/>
        <v>89.340327568722216</v>
      </c>
      <c r="O22" s="154">
        <f t="shared" si="6"/>
        <v>0</v>
      </c>
      <c r="P22" s="155">
        <f t="shared" si="7"/>
        <v>-10.659672431277784</v>
      </c>
      <c r="Q22" s="156">
        <f t="shared" si="8"/>
        <v>0.89340327568722211</v>
      </c>
      <c r="R22" s="292">
        <f>Q38</f>
        <v>0.897774855095402</v>
      </c>
      <c r="S22" s="157">
        <v>0.25</v>
      </c>
      <c r="T22" s="158">
        <v>0.32170138888888888</v>
      </c>
      <c r="U22" s="159"/>
      <c r="V22" s="160">
        <v>103.25684101509434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 t="shared" si="9"/>
        <v>-213.19344862555567</v>
      </c>
      <c r="AF22" s="156">
        <f t="shared" si="10"/>
        <v>0.89340327568722211</v>
      </c>
      <c r="AG22" s="362">
        <f>AF38</f>
        <v>0.9061652743019013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1516</v>
      </c>
      <c r="G23" s="103">
        <f t="shared" si="11"/>
        <v>71812.92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1786.799999999999</v>
      </c>
      <c r="N23" s="106">
        <f t="shared" si="5"/>
        <v>85.085714285714246</v>
      </c>
      <c r="O23" s="108">
        <f t="shared" si="6"/>
        <v>0</v>
      </c>
      <c r="P23" s="109">
        <f t="shared" si="7"/>
        <v>-10.152380952380994</v>
      </c>
      <c r="Q23" s="110">
        <f t="shared" si="8"/>
        <v>0.89339999999999953</v>
      </c>
      <c r="R23" s="293"/>
      <c r="S23" s="47">
        <v>0.32499999999999996</v>
      </c>
      <c r="T23" s="48">
        <v>0.36034722222222215</v>
      </c>
      <c r="U23" s="111">
        <v>4.7499999999999432</v>
      </c>
      <c r="V23" s="112">
        <v>50.906648757555438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 t="shared" si="9"/>
        <v>-213.20000000000095</v>
      </c>
      <c r="AF23" s="110">
        <f t="shared" si="10"/>
        <v>0.89339999999999953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2622</v>
      </c>
      <c r="G24" s="103">
        <f t="shared" si="11"/>
        <v>156113.88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1790.4494679135723</v>
      </c>
      <c r="N24" s="106">
        <f t="shared" si="5"/>
        <v>77.845629039720535</v>
      </c>
      <c r="O24" s="108">
        <f t="shared" si="6"/>
        <v>0</v>
      </c>
      <c r="P24" s="109">
        <f t="shared" si="7"/>
        <v>-9.1108926994099022</v>
      </c>
      <c r="Q24" s="110">
        <f t="shared" si="8"/>
        <v>0.89522473395678615</v>
      </c>
      <c r="R24" s="293"/>
      <c r="S24" s="47">
        <v>0.36388888888888882</v>
      </c>
      <c r="T24" s="48">
        <v>0.42489583333333325</v>
      </c>
      <c r="U24" s="111">
        <v>5.0999999999999979</v>
      </c>
      <c r="V24" s="112">
        <v>87.866205005677415</v>
      </c>
      <c r="W24" s="113"/>
      <c r="X24" s="116"/>
      <c r="Y24" s="12"/>
      <c r="Z24" s="198"/>
      <c r="AA24" s="282"/>
      <c r="AB24" s="283"/>
      <c r="AC24" s="12">
        <v>3</v>
      </c>
      <c r="AD24" s="198"/>
      <c r="AE24" s="117">
        <f t="shared" si="9"/>
        <v>-209.55053208642767</v>
      </c>
      <c r="AF24" s="110">
        <f t="shared" si="10"/>
        <v>0.89522473395678615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2243</v>
      </c>
      <c r="G25" s="103">
        <f t="shared" si="11"/>
        <v>160486.65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1786.8326750448844</v>
      </c>
      <c r="N25" s="106">
        <f t="shared" si="5"/>
        <v>81.219667047494738</v>
      </c>
      <c r="O25" s="108">
        <f t="shared" si="6"/>
        <v>0</v>
      </c>
      <c r="P25" s="109">
        <f t="shared" si="7"/>
        <v>-9.6894238615961683</v>
      </c>
      <c r="Q25" s="110">
        <f t="shared" si="8"/>
        <v>0.89341633752244209</v>
      </c>
      <c r="R25" s="293"/>
      <c r="S25" s="47">
        <v>0.42847222222222214</v>
      </c>
      <c r="T25" s="48">
        <v>0.48077546296296286</v>
      </c>
      <c r="U25" s="111">
        <v>5.1500000000000057</v>
      </c>
      <c r="V25" s="112">
        <v>75.317628717876133</v>
      </c>
      <c r="W25" s="113">
        <v>0.48077546296296286</v>
      </c>
      <c r="X25" s="116">
        <v>0.51944444444444438</v>
      </c>
      <c r="Y25" s="12"/>
      <c r="Z25" s="198"/>
      <c r="AA25" s="282"/>
      <c r="AB25" s="283"/>
      <c r="AC25" s="12">
        <v>3</v>
      </c>
      <c r="AD25" s="198"/>
      <c r="AE25" s="117">
        <f t="shared" si="9"/>
        <v>-213.16732495511565</v>
      </c>
      <c r="AF25" s="110">
        <f t="shared" si="10"/>
        <v>0.89341633752244221</v>
      </c>
      <c r="AG25" s="363"/>
    </row>
    <row r="26" spans="1:33" ht="15.75" customHeight="1">
      <c r="A26" s="299"/>
      <c r="B26" s="163" t="s">
        <v>176</v>
      </c>
      <c r="C26" s="280" t="s">
        <v>177</v>
      </c>
      <c r="D26" s="281"/>
      <c r="E26" s="101">
        <v>29.97</v>
      </c>
      <c r="F26" s="111">
        <v>2601</v>
      </c>
      <c r="G26" s="103">
        <f t="shared" si="11"/>
        <v>77951.97</v>
      </c>
      <c r="H26" s="13"/>
      <c r="I26" s="118">
        <v>21</v>
      </c>
      <c r="J26" s="105">
        <v>2790</v>
      </c>
      <c r="K26" s="106">
        <f t="shared" si="1"/>
        <v>132.85714285714286</v>
      </c>
      <c r="L26" s="107">
        <v>22</v>
      </c>
      <c r="M26" s="105">
        <f>F26/V26*60</f>
        <v>2626.6346153846152</v>
      </c>
      <c r="N26" s="106">
        <f t="shared" si="5"/>
        <v>119.39248251748251</v>
      </c>
      <c r="O26" s="108">
        <f t="shared" si="6"/>
        <v>1</v>
      </c>
      <c r="P26" s="109">
        <f t="shared" si="7"/>
        <v>-13.464660339660355</v>
      </c>
      <c r="Q26" s="110">
        <f t="shared" si="8"/>
        <v>0.89865309421761019</v>
      </c>
      <c r="R26" s="293"/>
      <c r="S26" s="47">
        <v>0.51944444444444438</v>
      </c>
      <c r="T26" s="48">
        <v>0.56069444444444438</v>
      </c>
      <c r="U26" s="111">
        <v>55.68333333333338</v>
      </c>
      <c r="V26" s="112">
        <v>59.414430574367614</v>
      </c>
      <c r="W26" s="113"/>
      <c r="X26" s="116"/>
      <c r="Y26" s="12"/>
      <c r="Z26" s="198"/>
      <c r="AA26" s="282"/>
      <c r="AB26" s="283"/>
      <c r="AC26" s="12">
        <v>2</v>
      </c>
      <c r="AD26" s="198"/>
      <c r="AE26" s="117">
        <f t="shared" si="9"/>
        <v>-163.36538461538476</v>
      </c>
      <c r="AF26" s="110">
        <f t="shared" si="10"/>
        <v>0.94144609870416318</v>
      </c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2">AVERAGE(I22:I37)</f>
        <v>21.4</v>
      </c>
      <c r="J38" s="137">
        <f t="shared" si="12"/>
        <v>2158</v>
      </c>
      <c r="K38" s="138">
        <f t="shared" ref="K38" si="13">J38/I38</f>
        <v>100.84112149532712</v>
      </c>
      <c r="L38" s="136">
        <f t="shared" ref="L38:M38" si="14">AVERAGE(L22:L37)</f>
        <v>21.6</v>
      </c>
      <c r="M38" s="137">
        <f t="shared" si="14"/>
        <v>1955.5046619435029</v>
      </c>
      <c r="N38" s="138">
        <f>M38/L38</f>
        <v>90.532623238125126</v>
      </c>
      <c r="O38" s="139">
        <f>L38-I38</f>
        <v>0.20000000000000284</v>
      </c>
      <c r="P38" s="140">
        <f>N38-K38</f>
        <v>-10.30849825720199</v>
      </c>
      <c r="Q38" s="141">
        <f>N38/K38</f>
        <v>0.897774855095402</v>
      </c>
      <c r="R38" s="294"/>
      <c r="S38" s="142">
        <v>0.25</v>
      </c>
      <c r="T38" s="143">
        <v>0.56069444444444438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-202.49533805649708</v>
      </c>
      <c r="AF38" s="141">
        <f>M38/J38</f>
        <v>0.9061652743019013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3207</v>
      </c>
      <c r="G39" s="148">
        <f t="shared" ref="G39:G42" si="15">E39*F39</f>
        <v>63177.899999999994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1080.2419098143237</v>
      </c>
      <c r="N39" s="152">
        <f>M39/L39</f>
        <v>83.095531524178739</v>
      </c>
      <c r="O39" s="154">
        <f>L39-I39</f>
        <v>0</v>
      </c>
      <c r="P39" s="155">
        <f>N39-K39</f>
        <v>-9.2121607835135677</v>
      </c>
      <c r="Q39" s="156">
        <f>N39/K39</f>
        <v>0.90020159151193635</v>
      </c>
      <c r="R39" s="292">
        <f>Q55</f>
        <v>0.89491689913226835</v>
      </c>
      <c r="S39" s="157">
        <v>0.25</v>
      </c>
      <c r="T39" s="158">
        <v>0.37369212962962961</v>
      </c>
      <c r="U39" s="159"/>
      <c r="V39" s="160">
        <v>178.12676795059167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-119.75809018567634</v>
      </c>
      <c r="AF39" s="156">
        <f>M39/J39</f>
        <v>0.90020159151193635</v>
      </c>
      <c r="AG39" s="277">
        <f>AF55</f>
        <v>0.89491689913226835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1629</v>
      </c>
      <c r="G40" s="103">
        <f t="shared" si="15"/>
        <v>126003.15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1790.5662025924148</v>
      </c>
      <c r="N40" s="106">
        <f>M40/L40</f>
        <v>68.867930868939027</v>
      </c>
      <c r="O40" s="108">
        <f>L40-I40</f>
        <v>0</v>
      </c>
      <c r="P40" s="109">
        <f>N40-K40</f>
        <v>-8.055146054137893</v>
      </c>
      <c r="Q40" s="110">
        <f>N40/K40</f>
        <v>0.89528310129620736</v>
      </c>
      <c r="R40" s="293"/>
      <c r="S40" s="47">
        <v>0.37777777777777777</v>
      </c>
      <c r="T40" s="48">
        <v>0.41568287037037038</v>
      </c>
      <c r="U40" s="111">
        <v>5.8833333333333471</v>
      </c>
      <c r="V40" s="112">
        <v>54.586085595992046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-209.43379740758519</v>
      </c>
      <c r="AF40" s="110">
        <f>M40/J40</f>
        <v>0.89528310129620736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1527</v>
      </c>
      <c r="G41" s="103">
        <f t="shared" si="15"/>
        <v>90612.180000000008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1786.8164953622504</v>
      </c>
      <c r="N41" s="106">
        <f>M41/L41</f>
        <v>74.450687306760429</v>
      </c>
      <c r="O41" s="108">
        <f>L41-I41</f>
        <v>0</v>
      </c>
      <c r="P41" s="109">
        <f>N41-K41</f>
        <v>-8.8826460265728997</v>
      </c>
      <c r="Q41" s="110">
        <f>N41/K41</f>
        <v>0.89340824768112514</v>
      </c>
      <c r="R41" s="293"/>
      <c r="S41" s="47">
        <v>0.4194444444444444</v>
      </c>
      <c r="T41" s="48">
        <v>0.45504629629629623</v>
      </c>
      <c r="U41" s="111">
        <v>5.4166666666665808</v>
      </c>
      <c r="V41" s="112">
        <v>51.275550812186459</v>
      </c>
      <c r="W41" s="113">
        <v>0.45504629629629623</v>
      </c>
      <c r="X41" s="116">
        <v>0.49305555555555547</v>
      </c>
      <c r="Y41" s="12"/>
      <c r="Z41" s="198"/>
      <c r="AA41" s="282"/>
      <c r="AB41" s="283"/>
      <c r="AC41" s="12">
        <v>1</v>
      </c>
      <c r="AD41" s="198"/>
      <c r="AE41" s="117">
        <f>M41-J41</f>
        <v>-213.18350463774959</v>
      </c>
      <c r="AF41" s="110">
        <f>M41/J41</f>
        <v>0.89340824768112526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3537</v>
      </c>
      <c r="G42" s="103">
        <f t="shared" si="15"/>
        <v>207515.79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1785.7770659833438</v>
      </c>
      <c r="N42" s="106">
        <f>M42/L42</f>
        <v>77.642481129710603</v>
      </c>
      <c r="O42" s="108">
        <f>L42-I42</f>
        <v>0</v>
      </c>
      <c r="P42" s="109">
        <f>N42-K42</f>
        <v>-9.314040609419834</v>
      </c>
      <c r="Q42" s="110">
        <f>N42/K42</f>
        <v>0.89288853299167192</v>
      </c>
      <c r="R42" s="293"/>
      <c r="S42" s="47">
        <v>0.49305555555555547</v>
      </c>
      <c r="T42" s="48">
        <v>0.57557870370370368</v>
      </c>
      <c r="U42" s="111">
        <v>54.733333333333306</v>
      </c>
      <c r="V42" s="112">
        <v>118.83902198236619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-214.22293401665615</v>
      </c>
      <c r="AF42" s="110">
        <f>M42/J42</f>
        <v>0.89288853299167192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1610.8504184380831</v>
      </c>
      <c r="N55" s="138">
        <f t="shared" ref="N55:N60" si="19">M55/L55</f>
        <v>74.923275276189912</v>
      </c>
      <c r="O55" s="139">
        <f t="shared" ref="O55:O60" si="20">L55-I55</f>
        <v>0</v>
      </c>
      <c r="P55" s="140">
        <f t="shared" ref="P55:P60" si="21">N55-K55</f>
        <v>-8.797654956368234</v>
      </c>
      <c r="Q55" s="141">
        <f t="shared" ref="Q55:Q60" si="22">N55/K55</f>
        <v>0.89491689913226835</v>
      </c>
      <c r="R55" s="294"/>
      <c r="S55" s="142">
        <v>0.25</v>
      </c>
      <c r="T55" s="143">
        <v>0.57557870370370368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 t="shared" ref="AE55:AE60" si="23">M55-J55</f>
        <v>-189.14958156191688</v>
      </c>
      <c r="AF55" s="141">
        <f t="shared" ref="AF55:AF60" si="24">M55/J55</f>
        <v>0.89491689913226835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2570</v>
      </c>
      <c r="G56" s="148">
        <f t="shared" ref="G56:G60" si="25">E56*F56</f>
        <v>74170.2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3172.4271339627066</v>
      </c>
      <c r="N56" s="152">
        <f t="shared" si="19"/>
        <v>166.96984915593194</v>
      </c>
      <c r="O56" s="154">
        <f t="shared" si="20"/>
        <v>0</v>
      </c>
      <c r="P56" s="155">
        <f t="shared" si="21"/>
        <v>-22.50383505459439</v>
      </c>
      <c r="Q56" s="156">
        <f t="shared" si="22"/>
        <v>0.88122975943408521</v>
      </c>
      <c r="R56" s="292">
        <f>Q72</f>
        <v>0.88204195903985505</v>
      </c>
      <c r="S56" s="157">
        <v>0.25</v>
      </c>
      <c r="T56" s="158">
        <v>0.28375</v>
      </c>
      <c r="U56" s="159"/>
      <c r="V56" s="160">
        <v>48.606317336400856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23"/>
        <v>-427.57286603729335</v>
      </c>
      <c r="AF56" s="156">
        <f t="shared" si="24"/>
        <v>0.88122975943408521</v>
      </c>
      <c r="AG56" s="277">
        <f>AF72</f>
        <v>0.88204195903985505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2923</v>
      </c>
      <c r="G57" s="103">
        <f t="shared" si="25"/>
        <v>90934.53</v>
      </c>
      <c r="H57" s="26"/>
      <c r="I57" s="104">
        <v>19</v>
      </c>
      <c r="J57" s="105">
        <v>3600</v>
      </c>
      <c r="K57" s="106">
        <f t="shared" ref="K57:K76" si="26">J57/I57</f>
        <v>189.47368421052633</v>
      </c>
      <c r="L57" s="107">
        <v>19</v>
      </c>
      <c r="M57" s="105">
        <f>F57/V57*60</f>
        <v>3170.5760903523615</v>
      </c>
      <c r="N57" s="106">
        <f t="shared" si="19"/>
        <v>166.87242580801902</v>
      </c>
      <c r="O57" s="108">
        <f t="shared" si="20"/>
        <v>0</v>
      </c>
      <c r="P57" s="109">
        <f t="shared" si="21"/>
        <v>-22.601258402507312</v>
      </c>
      <c r="Q57" s="110">
        <f t="shared" si="22"/>
        <v>0.88071558065343358</v>
      </c>
      <c r="R57" s="293"/>
      <c r="S57" s="47">
        <v>0.28749999999999998</v>
      </c>
      <c r="T57" s="48">
        <v>0.32590277777777776</v>
      </c>
      <c r="U57" s="111">
        <v>5.3999999999999648</v>
      </c>
      <c r="V57" s="112">
        <v>55.314868655465439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23"/>
        <v>-429.42390964763854</v>
      </c>
      <c r="AF57" s="110">
        <f t="shared" si="24"/>
        <v>0.88071558065343369</v>
      </c>
      <c r="AG57" s="278"/>
    </row>
    <row r="58" spans="1:33" ht="15.75" customHeight="1">
      <c r="A58" s="298"/>
      <c r="B58" s="100" t="s">
        <v>241</v>
      </c>
      <c r="C58" s="366" t="s">
        <v>265</v>
      </c>
      <c r="D58" s="366"/>
      <c r="E58" s="101">
        <v>38.99</v>
      </c>
      <c r="F58" s="102">
        <v>4327</v>
      </c>
      <c r="G58" s="103">
        <f t="shared" si="25"/>
        <v>168709.73</v>
      </c>
      <c r="H58" s="26"/>
      <c r="I58" s="104">
        <v>19</v>
      </c>
      <c r="J58" s="105">
        <v>3600</v>
      </c>
      <c r="K58" s="106">
        <f t="shared" si="26"/>
        <v>189.47368421052633</v>
      </c>
      <c r="L58" s="107">
        <v>19</v>
      </c>
      <c r="M58" s="105">
        <f>F58/V58*60</f>
        <v>3018.6805587535687</v>
      </c>
      <c r="N58" s="106">
        <f t="shared" si="19"/>
        <v>158.87792414492466</v>
      </c>
      <c r="O58" s="108">
        <f t="shared" si="20"/>
        <v>0</v>
      </c>
      <c r="P58" s="109">
        <f t="shared" si="21"/>
        <v>-30.595760065601667</v>
      </c>
      <c r="Q58" s="110">
        <f t="shared" si="22"/>
        <v>0.83852237743154678</v>
      </c>
      <c r="R58" s="293"/>
      <c r="S58" s="47">
        <v>0.32916666666666661</v>
      </c>
      <c r="T58" s="48">
        <v>0.38888888888888884</v>
      </c>
      <c r="U58" s="111">
        <v>4.6999999999999353</v>
      </c>
      <c r="V58" s="112">
        <v>86.004462859494694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23"/>
        <v>-581.31944124643132</v>
      </c>
      <c r="AF58" s="110">
        <f t="shared" si="24"/>
        <v>0.83852237743154689</v>
      </c>
      <c r="AG58" s="278"/>
    </row>
    <row r="59" spans="1:33" ht="15.75" customHeight="1">
      <c r="A59" s="298"/>
      <c r="B59" s="100" t="s">
        <v>241</v>
      </c>
      <c r="C59" s="366" t="s">
        <v>243</v>
      </c>
      <c r="D59" s="366"/>
      <c r="E59" s="101">
        <v>38.479999999999997</v>
      </c>
      <c r="F59" s="102">
        <v>4132</v>
      </c>
      <c r="G59" s="103">
        <f t="shared" si="25"/>
        <v>158999.35999999999</v>
      </c>
      <c r="H59" s="26"/>
      <c r="I59" s="104">
        <v>20</v>
      </c>
      <c r="J59" s="105">
        <v>3600</v>
      </c>
      <c r="K59" s="106">
        <f t="shared" si="26"/>
        <v>180</v>
      </c>
      <c r="L59" s="107">
        <v>20</v>
      </c>
      <c r="M59" s="105">
        <f>F59/V59*60</f>
        <v>3255.9315802560041</v>
      </c>
      <c r="N59" s="106">
        <f t="shared" si="19"/>
        <v>162.79657901280021</v>
      </c>
      <c r="O59" s="108">
        <f t="shared" si="20"/>
        <v>0</v>
      </c>
      <c r="P59" s="109">
        <f t="shared" si="21"/>
        <v>-17.203420987199792</v>
      </c>
      <c r="Q59" s="110">
        <f t="shared" si="22"/>
        <v>0.90442543896000116</v>
      </c>
      <c r="R59" s="293"/>
      <c r="S59" s="47">
        <v>0.39236111111111105</v>
      </c>
      <c r="T59" s="48">
        <v>0.44523148148148139</v>
      </c>
      <c r="U59" s="111">
        <v>4.9999999999999822</v>
      </c>
      <c r="V59" s="112">
        <v>76.144106191723722</v>
      </c>
      <c r="W59" s="113">
        <v>0.44523148148148139</v>
      </c>
      <c r="X59" s="116">
        <v>0.48472222222222211</v>
      </c>
      <c r="Y59" s="12"/>
      <c r="Z59" s="198"/>
      <c r="AA59" s="282"/>
      <c r="AB59" s="283"/>
      <c r="AC59" s="12">
        <v>2</v>
      </c>
      <c r="AD59" s="198"/>
      <c r="AE59" s="199">
        <f t="shared" si="23"/>
        <v>-344.06841974399595</v>
      </c>
      <c r="AF59" s="200">
        <f t="shared" si="24"/>
        <v>0.90442543896000116</v>
      </c>
      <c r="AG59" s="278"/>
    </row>
    <row r="60" spans="1:33" ht="15.75" customHeight="1">
      <c r="A60" s="299"/>
      <c r="B60" s="100" t="s">
        <v>241</v>
      </c>
      <c r="C60" s="366" t="s">
        <v>244</v>
      </c>
      <c r="D60" s="366"/>
      <c r="E60" s="101">
        <v>37.799999999999997</v>
      </c>
      <c r="F60" s="105">
        <v>5109</v>
      </c>
      <c r="G60" s="103">
        <f t="shared" si="25"/>
        <v>193120.19999999998</v>
      </c>
      <c r="H60" s="13"/>
      <c r="I60" s="104">
        <v>21</v>
      </c>
      <c r="J60" s="105">
        <v>3600</v>
      </c>
      <c r="K60" s="106">
        <f t="shared" si="26"/>
        <v>171.42857142857142</v>
      </c>
      <c r="L60" s="107">
        <v>21</v>
      </c>
      <c r="M60" s="105">
        <f>F60/V60*60</f>
        <v>3259.1398993927505</v>
      </c>
      <c r="N60" s="106">
        <f t="shared" si="19"/>
        <v>155.19713806632146</v>
      </c>
      <c r="O60" s="108">
        <f t="shared" si="20"/>
        <v>0</v>
      </c>
      <c r="P60" s="109">
        <f t="shared" si="21"/>
        <v>-16.231433362249959</v>
      </c>
      <c r="Q60" s="110">
        <f t="shared" si="22"/>
        <v>0.90531663872020851</v>
      </c>
      <c r="R60" s="293"/>
      <c r="S60" s="47">
        <v>0.48472222222222211</v>
      </c>
      <c r="T60" s="48">
        <v>0.55003472222222216</v>
      </c>
      <c r="U60" s="111">
        <v>56.866666666666632</v>
      </c>
      <c r="V60" s="112">
        <v>94.055489933744525</v>
      </c>
      <c r="W60" s="113"/>
      <c r="X60" s="116"/>
      <c r="Y60" s="12"/>
      <c r="Z60" s="198"/>
      <c r="AA60" s="282"/>
      <c r="AB60" s="283"/>
      <c r="AC60" s="12">
        <v>2</v>
      </c>
      <c r="AD60" s="198"/>
      <c r="AE60" s="199">
        <f t="shared" si="23"/>
        <v>-340.86010060724948</v>
      </c>
      <c r="AF60" s="200">
        <f t="shared" si="24"/>
        <v>0.90531663872020851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7">AVERAGE(I56:I71)</f>
        <v>19.600000000000001</v>
      </c>
      <c r="J72" s="137">
        <f t="shared" si="27"/>
        <v>3600</v>
      </c>
      <c r="K72" s="138">
        <f t="shared" ref="K72" si="28">J72/I72</f>
        <v>183.67346938775509</v>
      </c>
      <c r="L72" s="136">
        <f t="shared" ref="L72:M72" si="29">AVERAGE(L56:L71)</f>
        <v>19.600000000000001</v>
      </c>
      <c r="M72" s="137">
        <f t="shared" si="29"/>
        <v>3175.3510525434781</v>
      </c>
      <c r="N72" s="138">
        <f>M72/L72</f>
        <v>162.00770676242234</v>
      </c>
      <c r="O72" s="139">
        <f>L72-I72</f>
        <v>0</v>
      </c>
      <c r="P72" s="140">
        <f>N72-K72</f>
        <v>-21.665762625332746</v>
      </c>
      <c r="Q72" s="141">
        <f>N72/K72</f>
        <v>0.88204195903985505</v>
      </c>
      <c r="R72" s="294"/>
      <c r="S72" s="142">
        <v>0.25</v>
      </c>
      <c r="T72" s="143">
        <v>0.55003472222222216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9</v>
      </c>
      <c r="AD72" s="191">
        <f>SUM(AD56:AD71)</f>
        <v>0</v>
      </c>
      <c r="AE72" s="168">
        <f>M72-J72</f>
        <v>-424.64894745652191</v>
      </c>
      <c r="AF72" s="141">
        <f>M72/J72</f>
        <v>0.88204195903985505</v>
      </c>
      <c r="AG72" s="279"/>
    </row>
    <row r="73" spans="1:33" ht="15.75" customHeight="1">
      <c r="A73" s="287" t="s">
        <v>245</v>
      </c>
      <c r="B73" s="114" t="s">
        <v>176</v>
      </c>
      <c r="C73" s="290" t="s">
        <v>209</v>
      </c>
      <c r="D73" s="291"/>
      <c r="E73" s="147">
        <v>21.92</v>
      </c>
      <c r="F73" s="97">
        <v>847</v>
      </c>
      <c r="G73" s="148">
        <f t="shared" ref="G73:G76" si="30">E73*F73</f>
        <v>18566.240000000002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3257.7407949676458</v>
      </c>
      <c r="N73" s="152">
        <f>M73/L73</f>
        <v>542.95679916127426</v>
      </c>
      <c r="O73" s="154">
        <f>L73-I73</f>
        <v>0</v>
      </c>
      <c r="P73" s="155">
        <f>N73-K73</f>
        <v>-57.043200838725738</v>
      </c>
      <c r="Q73" s="156">
        <f>N73/K73</f>
        <v>0.90492799860212381</v>
      </c>
      <c r="R73" s="292">
        <f>Q89</f>
        <v>0.89737577807293756</v>
      </c>
      <c r="S73" s="206">
        <v>0.29166666666666669</v>
      </c>
      <c r="T73" s="158">
        <v>0.30248842592592595</v>
      </c>
      <c r="U73" s="159"/>
      <c r="V73" s="160">
        <v>15.599767814094834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>M73-J73</f>
        <v>-342.2592050323542</v>
      </c>
      <c r="AF73" s="156">
        <f>M73/J73</f>
        <v>0.90492799860212381</v>
      </c>
      <c r="AG73" s="277">
        <f>AF89</f>
        <v>0.89737577807293767</v>
      </c>
    </row>
    <row r="74" spans="1:33" ht="15.75" customHeight="1">
      <c r="A74" s="288"/>
      <c r="B74" s="100" t="s">
        <v>206</v>
      </c>
      <c r="C74" s="280" t="s">
        <v>229</v>
      </c>
      <c r="D74" s="281"/>
      <c r="E74" s="101">
        <v>30.36</v>
      </c>
      <c r="F74" s="102">
        <v>1825</v>
      </c>
      <c r="G74" s="103">
        <f t="shared" si="30"/>
        <v>55407</v>
      </c>
      <c r="H74" s="26"/>
      <c r="I74" s="104">
        <v>11</v>
      </c>
      <c r="J74" s="105">
        <v>3000</v>
      </c>
      <c r="K74" s="106">
        <f t="shared" si="26"/>
        <v>272.72727272727275</v>
      </c>
      <c r="L74" s="107">
        <v>11</v>
      </c>
      <c r="M74" s="105">
        <f>F74/V74*60</f>
        <v>2651.8180131291811</v>
      </c>
      <c r="N74" s="106">
        <f>M74/L74</f>
        <v>241.07436482992554</v>
      </c>
      <c r="O74" s="108">
        <f>L74-I74</f>
        <v>0</v>
      </c>
      <c r="P74" s="109">
        <f>N74-K74</f>
        <v>-31.652907897347205</v>
      </c>
      <c r="Q74" s="110">
        <f>N74/K74</f>
        <v>0.88393933770972688</v>
      </c>
      <c r="R74" s="293"/>
      <c r="S74" s="47">
        <v>0.30625000000000002</v>
      </c>
      <c r="T74" s="48">
        <v>0.33491898148148153</v>
      </c>
      <c r="U74" s="111">
        <v>5.4166666666666607</v>
      </c>
      <c r="V74" s="112">
        <v>41.292426349720934</v>
      </c>
      <c r="W74" s="113"/>
      <c r="X74" s="13"/>
      <c r="Y74" s="12"/>
      <c r="Z74" s="198"/>
      <c r="AA74" s="282"/>
      <c r="AB74" s="283"/>
      <c r="AC74" s="12">
        <v>2</v>
      </c>
      <c r="AD74" s="198"/>
      <c r="AE74" s="117">
        <f>M74-J74</f>
        <v>-348.18198687081895</v>
      </c>
      <c r="AF74" s="110">
        <f>M74/J74</f>
        <v>0.88393933770972699</v>
      </c>
      <c r="AG74" s="278"/>
    </row>
    <row r="75" spans="1:33" ht="15.75" customHeight="1">
      <c r="A75" s="288"/>
      <c r="B75" s="100" t="s">
        <v>206</v>
      </c>
      <c r="C75" s="280" t="s">
        <v>246</v>
      </c>
      <c r="D75" s="281"/>
      <c r="E75" s="101">
        <v>23.19</v>
      </c>
      <c r="F75" s="102">
        <v>1801</v>
      </c>
      <c r="G75" s="103">
        <f t="shared" si="30"/>
        <v>41765.19</v>
      </c>
      <c r="H75" s="26"/>
      <c r="I75" s="104">
        <v>6</v>
      </c>
      <c r="J75" s="105">
        <v>2500</v>
      </c>
      <c r="K75" s="106">
        <f t="shared" si="26"/>
        <v>416.66666666666669</v>
      </c>
      <c r="L75" s="107">
        <v>6</v>
      </c>
      <c r="M75" s="105">
        <f>F75/V75*60</f>
        <v>2249.181026309117</v>
      </c>
      <c r="N75" s="106">
        <f>M75/L75</f>
        <v>374.86350438485283</v>
      </c>
      <c r="O75" s="108">
        <f>L75-I75</f>
        <v>0</v>
      </c>
      <c r="P75" s="109">
        <f>N75-K75</f>
        <v>-41.803162281813854</v>
      </c>
      <c r="Q75" s="110">
        <f>N75/K75</f>
        <v>0.89967241052364677</v>
      </c>
      <c r="R75" s="293"/>
      <c r="S75" s="47">
        <v>0.33888888888888891</v>
      </c>
      <c r="T75" s="48">
        <v>0.37224537037037037</v>
      </c>
      <c r="U75" s="111">
        <v>5.7166666666666277</v>
      </c>
      <c r="V75" s="112">
        <v>48.044154177009645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>M75-J75</f>
        <v>-250.81897369088301</v>
      </c>
      <c r="AF75" s="110">
        <f>M75/J75</f>
        <v>0.89967241052364677</v>
      </c>
      <c r="AG75" s="278"/>
    </row>
    <row r="76" spans="1:33" ht="15.75" customHeight="1">
      <c r="A76" s="288"/>
      <c r="B76" s="100" t="s">
        <v>206</v>
      </c>
      <c r="C76" s="280" t="s">
        <v>257</v>
      </c>
      <c r="D76" s="281"/>
      <c r="E76" s="101">
        <v>23.55</v>
      </c>
      <c r="F76" s="102">
        <v>1964</v>
      </c>
      <c r="G76" s="103">
        <f t="shared" si="30"/>
        <v>46252.200000000004</v>
      </c>
      <c r="H76" s="26"/>
      <c r="I76" s="104">
        <v>6</v>
      </c>
      <c r="J76" s="105">
        <v>2500</v>
      </c>
      <c r="K76" s="106">
        <f t="shared" si="26"/>
        <v>416.66666666666669</v>
      </c>
      <c r="L76" s="107">
        <v>6</v>
      </c>
      <c r="M76" s="105">
        <f>F76/V76*60</f>
        <v>2250.819191240133</v>
      </c>
      <c r="N76" s="106">
        <f>M76/L76</f>
        <v>375.13653187335552</v>
      </c>
      <c r="O76" s="108">
        <f>L76-I76</f>
        <v>0</v>
      </c>
      <c r="P76" s="109">
        <f>N76-K76</f>
        <v>-41.530134793311163</v>
      </c>
      <c r="Q76" s="110">
        <f>N76/K76</f>
        <v>0.90032767649605316</v>
      </c>
      <c r="R76" s="293"/>
      <c r="S76" s="47">
        <v>0.37638888888888888</v>
      </c>
      <c r="T76" s="48">
        <v>0.41274305555555557</v>
      </c>
      <c r="U76" s="111">
        <v>5.9666666666666668</v>
      </c>
      <c r="V76" s="112">
        <v>52.354271928467845</v>
      </c>
      <c r="W76" s="113"/>
      <c r="X76" s="13"/>
      <c r="Y76" s="12"/>
      <c r="Z76" s="198"/>
      <c r="AA76" s="282"/>
      <c r="AB76" s="283"/>
      <c r="AC76" s="12">
        <v>2</v>
      </c>
      <c r="AD76" s="198"/>
      <c r="AE76" s="117">
        <f>M76-J76</f>
        <v>-249.18080875986698</v>
      </c>
      <c r="AF76" s="110">
        <f>M76/J76</f>
        <v>0.90032767649605316</v>
      </c>
      <c r="AG76" s="278"/>
    </row>
    <row r="77" spans="1:33" ht="15.75" customHeight="1">
      <c r="A77" s="288"/>
      <c r="B77" s="100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3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7.25</v>
      </c>
      <c r="J89" s="137">
        <f t="shared" si="31"/>
        <v>2900</v>
      </c>
      <c r="K89" s="138">
        <f t="shared" ref="K89" si="32">J89/I89</f>
        <v>400</v>
      </c>
      <c r="L89" s="136">
        <f t="shared" ref="L89:M89" si="33">AVERAGE(L73:L88)</f>
        <v>7.25</v>
      </c>
      <c r="M89" s="137">
        <f t="shared" si="33"/>
        <v>2602.3897564115191</v>
      </c>
      <c r="N89" s="138">
        <f>M89/L89</f>
        <v>358.95031122917504</v>
      </c>
      <c r="O89" s="139">
        <f>L89-I89</f>
        <v>0</v>
      </c>
      <c r="P89" s="140">
        <f>N89-K89</f>
        <v>-41.049688770824957</v>
      </c>
      <c r="Q89" s="141">
        <f>N89/K89</f>
        <v>0.89737577807293756</v>
      </c>
      <c r="R89" s="294"/>
      <c r="S89" s="142">
        <v>0.29166666666666669</v>
      </c>
      <c r="T89" s="143">
        <v>0.41274305555555557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6</v>
      </c>
      <c r="AD89" s="191">
        <f>SUM(AD73:AD88)</f>
        <v>0</v>
      </c>
      <c r="AE89" s="168">
        <f>M89-J89</f>
        <v>-297.6102435884809</v>
      </c>
      <c r="AF89" s="141">
        <f>M89/J89</f>
        <v>0.89737577807293767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1539</v>
      </c>
      <c r="G90" s="148">
        <f t="shared" ref="G90" si="34">E90*F90</f>
        <v>69224.22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1604.8523639047814</v>
      </c>
      <c r="N90" s="152">
        <f>M90/L90</f>
        <v>76.421541138322922</v>
      </c>
      <c r="O90" s="154">
        <f>L90-I90</f>
        <v>0</v>
      </c>
      <c r="P90" s="155">
        <f>N90-K90</f>
        <v>-9.2927445759627858</v>
      </c>
      <c r="Q90" s="156">
        <f>N90/K90</f>
        <v>0.89158464661376746</v>
      </c>
      <c r="R90" s="292">
        <f>Q106</f>
        <v>0.89158464661376746</v>
      </c>
      <c r="S90" s="157">
        <v>0.70833333333333337</v>
      </c>
      <c r="T90" s="158">
        <v>0.74828703703703703</v>
      </c>
      <c r="U90" s="159"/>
      <c r="V90" s="160">
        <v>57.538002919674597</v>
      </c>
      <c r="W90" s="158"/>
      <c r="X90" s="169"/>
      <c r="Y90" s="196"/>
      <c r="Z90" s="197"/>
      <c r="AA90" s="295"/>
      <c r="AB90" s="296"/>
      <c r="AC90" s="196">
        <v>2</v>
      </c>
      <c r="AD90" s="197"/>
      <c r="AE90" s="115">
        <f>M90-J90</f>
        <v>-195.14763609521856</v>
      </c>
      <c r="AF90" s="156">
        <f>M90/J90</f>
        <v>0.89158464661376746</v>
      </c>
      <c r="AG90" s="277">
        <f>AF106</f>
        <v>0.89158464661376746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1604.8523639047814</v>
      </c>
      <c r="N106" s="138">
        <f>M106/L106</f>
        <v>76.421541138322922</v>
      </c>
      <c r="O106" s="139">
        <f>L106-I106</f>
        <v>0</v>
      </c>
      <c r="P106" s="140">
        <f>N106-K106</f>
        <v>-9.2927445759627858</v>
      </c>
      <c r="Q106" s="141">
        <f>N106/K106</f>
        <v>0.89158464661376746</v>
      </c>
      <c r="R106" s="294"/>
      <c r="S106" s="142">
        <v>0.70833333333333337</v>
      </c>
      <c r="T106" s="143">
        <v>0.74828703703703703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2</v>
      </c>
      <c r="AD106" s="180">
        <f t="shared" si="39"/>
        <v>0</v>
      </c>
      <c r="AE106" s="168">
        <f>M106-J106</f>
        <v>-195.14763609521856</v>
      </c>
      <c r="AF106" s="141">
        <f>M106/J106</f>
        <v>0.89158464661376746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1374</v>
      </c>
      <c r="G107" s="148">
        <f t="shared" ref="G107:G109" si="40">E107*F107</f>
        <v>69620.58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1785.6610032863446</v>
      </c>
      <c r="N107" s="152">
        <f>M107/L107</f>
        <v>89.283050164317231</v>
      </c>
      <c r="O107" s="154">
        <f>L107-I107</f>
        <v>0</v>
      </c>
      <c r="P107" s="155">
        <f>N107-K107</f>
        <v>-10.716949835682769</v>
      </c>
      <c r="Q107" s="156">
        <f>N107/K107</f>
        <v>0.89283050164317235</v>
      </c>
      <c r="R107" s="292">
        <f>Q123</f>
        <v>0.8772538917171947</v>
      </c>
      <c r="S107" s="157">
        <v>0.70833333333333337</v>
      </c>
      <c r="T107" s="158">
        <v>0.74039351851851853</v>
      </c>
      <c r="U107" s="159"/>
      <c r="V107" s="160">
        <v>46.167777561517426</v>
      </c>
      <c r="W107" s="97"/>
      <c r="X107" s="98"/>
      <c r="Y107" s="196"/>
      <c r="Z107" s="197"/>
      <c r="AA107" s="295"/>
      <c r="AB107" s="296"/>
      <c r="AC107" s="196">
        <v>2</v>
      </c>
      <c r="AD107" s="197"/>
      <c r="AE107" s="115">
        <f>M107-J107</f>
        <v>-214.33899671365543</v>
      </c>
      <c r="AF107" s="156">
        <f>M107/J107</f>
        <v>0.89283050164317224</v>
      </c>
      <c r="AG107" s="362">
        <f>AF123</f>
        <v>0.89320396247568934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801</v>
      </c>
      <c r="G108" s="103">
        <f t="shared" si="40"/>
        <v>43326.090000000004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1786.0000000000002</v>
      </c>
      <c r="N108" s="106">
        <f>M108/L108</f>
        <v>89.300000000000011</v>
      </c>
      <c r="O108" s="108">
        <f>L108-I108</f>
        <v>1</v>
      </c>
      <c r="P108" s="109">
        <f>N108-K108</f>
        <v>-15.963157894736824</v>
      </c>
      <c r="Q108" s="110">
        <f>N108/K108</f>
        <v>0.84835000000000016</v>
      </c>
      <c r="R108" s="293"/>
      <c r="S108" s="47">
        <v>0.74444444444444446</v>
      </c>
      <c r="T108" s="48">
        <v>0.76312500000000005</v>
      </c>
      <c r="U108" s="111">
        <v>5.8333333333333393</v>
      </c>
      <c r="V108" s="112">
        <v>26.909294512877938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-213.99999999999977</v>
      </c>
      <c r="AF108" s="110">
        <f>M108/J108</f>
        <v>0.89300000000000013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2701</v>
      </c>
      <c r="G109" s="103">
        <f t="shared" si="40"/>
        <v>103691.39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1787.5627715677911</v>
      </c>
      <c r="N109" s="106">
        <f>M109/L109</f>
        <v>111.72267322298694</v>
      </c>
      <c r="O109" s="108">
        <f>L109-I109</f>
        <v>0</v>
      </c>
      <c r="P109" s="109">
        <f>N109-K109</f>
        <v>-13.277326777013059</v>
      </c>
      <c r="Q109" s="110">
        <f>N109/K109</f>
        <v>0.89378138578389554</v>
      </c>
      <c r="R109" s="293"/>
      <c r="S109" s="47">
        <v>0.76597222222222228</v>
      </c>
      <c r="T109" s="48">
        <v>0.82892361111111112</v>
      </c>
      <c r="U109" s="111">
        <v>5</v>
      </c>
      <c r="V109" s="112">
        <v>90.659753367913595</v>
      </c>
      <c r="W109" s="113"/>
      <c r="X109" s="116"/>
      <c r="Y109" s="12"/>
      <c r="Z109" s="198"/>
      <c r="AA109" s="282"/>
      <c r="AB109" s="283"/>
      <c r="AC109" s="12">
        <v>4</v>
      </c>
      <c r="AD109" s="198"/>
      <c r="AE109" s="117">
        <f>M109-J109</f>
        <v>-212.43722843220894</v>
      </c>
      <c r="AF109" s="110">
        <f>M109/J109</f>
        <v>0.89378138578389554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1786.4079249513786</v>
      </c>
      <c r="N123" s="138">
        <f>M123/L123</f>
        <v>95.700424550966702</v>
      </c>
      <c r="O123" s="139">
        <f>L123-I123</f>
        <v>0.3333333333333357</v>
      </c>
      <c r="P123" s="140">
        <f>N123-K123</f>
        <v>-13.390484539942392</v>
      </c>
      <c r="Q123" s="141">
        <f>N123/K123</f>
        <v>0.8772538917171947</v>
      </c>
      <c r="R123" s="294"/>
      <c r="S123" s="142">
        <v>0.70833333333333337</v>
      </c>
      <c r="T123" s="143">
        <v>0.82892361111111112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7</v>
      </c>
      <c r="AD123" s="180">
        <f t="shared" si="46"/>
        <v>0</v>
      </c>
      <c r="AE123" s="168">
        <f>M123-J123</f>
        <v>-213.59207504862138</v>
      </c>
      <c r="AF123" s="141">
        <f>M123/J123</f>
        <v>0.89320396247568934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1395</v>
      </c>
      <c r="G124" s="148">
        <f t="shared" ref="G124:G126" si="47">E124*F124</f>
        <v>66402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1785.4552486187843</v>
      </c>
      <c r="N124" s="152">
        <f>M124/L124</f>
        <v>77.628489070381917</v>
      </c>
      <c r="O124" s="154">
        <f>L124-I124</f>
        <v>0</v>
      </c>
      <c r="P124" s="155">
        <f>N124-K124</f>
        <v>-9.32803266874852</v>
      </c>
      <c r="Q124" s="156">
        <f>N124/K124</f>
        <v>0.89272762430939201</v>
      </c>
      <c r="R124" s="292">
        <f>Q140</f>
        <v>0.89422526260378465</v>
      </c>
      <c r="S124" s="157">
        <v>0.70833333333333337</v>
      </c>
      <c r="T124" s="158">
        <v>0.74087962962962961</v>
      </c>
      <c r="U124" s="159"/>
      <c r="V124" s="160">
        <v>46.87880027502775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-214.54475138121575</v>
      </c>
      <c r="AF124" s="156">
        <f>M124/J124</f>
        <v>0.89272762430939212</v>
      </c>
      <c r="AG124" s="277">
        <f>AF140</f>
        <v>0.89422526260378465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1223</v>
      </c>
      <c r="G125" s="103">
        <f t="shared" si="47"/>
        <v>69552.009999999995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1787.8212968471134</v>
      </c>
      <c r="N125" s="106">
        <f>M125/L125</f>
        <v>77.731360732483196</v>
      </c>
      <c r="O125" s="108">
        <f>L125-I125</f>
        <v>0</v>
      </c>
      <c r="P125" s="109">
        <f>N125-K125</f>
        <v>-9.2251610066472409</v>
      </c>
      <c r="Q125" s="110">
        <f>N125/K125</f>
        <v>0.89391064842355672</v>
      </c>
      <c r="R125" s="293"/>
      <c r="S125" s="47">
        <v>0.74444444444444446</v>
      </c>
      <c r="T125" s="48">
        <v>0.77293981481481489</v>
      </c>
      <c r="U125" s="111">
        <v>5.1333333333333897</v>
      </c>
      <c r="V125" s="112">
        <v>41.044370670272386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-212.17870315288656</v>
      </c>
      <c r="AF125" s="110">
        <f>M125/J125</f>
        <v>0.89391064842355672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1570</v>
      </c>
      <c r="G126" s="103">
        <f t="shared" si="47"/>
        <v>89160.3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1792.0750301568105</v>
      </c>
      <c r="N126" s="106">
        <f>M126/L126</f>
        <v>77.91630565899176</v>
      </c>
      <c r="O126" s="108">
        <f>L126-I126</f>
        <v>0</v>
      </c>
      <c r="P126" s="109">
        <f>N126-K126</f>
        <v>-9.0402160801386771</v>
      </c>
      <c r="Q126" s="110">
        <f>N126/K126</f>
        <v>0.89603751507840523</v>
      </c>
      <c r="R126" s="293"/>
      <c r="S126" s="47">
        <v>0.77708333333333335</v>
      </c>
      <c r="T126" s="48">
        <v>0.81357638888888895</v>
      </c>
      <c r="U126" s="111">
        <v>5.9666666666665868</v>
      </c>
      <c r="V126" s="112">
        <v>52.564763424976292</v>
      </c>
      <c r="W126" s="113"/>
      <c r="X126" s="116"/>
      <c r="Y126" s="12"/>
      <c r="Z126" s="198"/>
      <c r="AA126" s="282"/>
      <c r="AB126" s="283"/>
      <c r="AC126" s="12">
        <v>2</v>
      </c>
      <c r="AD126" s="198"/>
      <c r="AE126" s="117">
        <f>M126-J126</f>
        <v>-207.9249698431895</v>
      </c>
      <c r="AF126" s="110">
        <f>M126/J126</f>
        <v>0.89603751507840523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1788.4505252075694</v>
      </c>
      <c r="N140" s="138">
        <f>M140/L140</f>
        <v>77.75871848728562</v>
      </c>
      <c r="O140" s="139">
        <f>L140-I140</f>
        <v>0</v>
      </c>
      <c r="P140" s="140">
        <f>N140-K140</f>
        <v>-9.1978032518448174</v>
      </c>
      <c r="Q140" s="141">
        <f>N140/K140</f>
        <v>0.89422526260378465</v>
      </c>
      <c r="R140" s="294"/>
      <c r="S140" s="142">
        <v>0.70833333333333337</v>
      </c>
      <c r="T140" s="143">
        <v>0.81357638888888895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4</v>
      </c>
      <c r="AD140" s="180">
        <f t="shared" si="53"/>
        <v>0</v>
      </c>
      <c r="AE140" s="168">
        <f>M140-J140</f>
        <v>-211.5494747924306</v>
      </c>
      <c r="AF140" s="141">
        <f>M140/J140</f>
        <v>0.89422526260378465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640" priority="3" operator="greaterThan">
      <formula>0</formula>
    </cfRule>
  </conditionalFormatting>
  <conditionalFormatting sqref="P5:P140 AE5:AE140">
    <cfRule type="cellIs" dxfId="639" priority="6" operator="lessThan">
      <formula>0</formula>
    </cfRule>
  </conditionalFormatting>
  <conditionalFormatting sqref="Q5:Q140 AF5:AF140">
    <cfRule type="cellIs" dxfId="638" priority="4" operator="greaterThan">
      <formula>1</formula>
    </cfRule>
    <cfRule type="cellIs" dxfId="637" priority="5" operator="lessThan">
      <formula>0.8</formula>
    </cfRule>
  </conditionalFormatting>
  <conditionalFormatting sqref="AG5 R5:R140 AG90:AG107">
    <cfRule type="cellIs" dxfId="636" priority="7" operator="lessThan">
      <formula>0.8</formula>
    </cfRule>
  </conditionalFormatting>
  <conditionalFormatting sqref="AG22">
    <cfRule type="cellIs" dxfId="635" priority="11" operator="lessThan">
      <formula>0.8</formula>
    </cfRule>
  </conditionalFormatting>
  <conditionalFormatting sqref="AG37">
    <cfRule type="cellIs" dxfId="634" priority="10" operator="lessThan">
      <formula>0.8</formula>
    </cfRule>
  </conditionalFormatting>
  <conditionalFormatting sqref="AG39:AG78">
    <cfRule type="cellIs" dxfId="633" priority="8" operator="lessThan">
      <formula>0.8</formula>
    </cfRule>
  </conditionalFormatting>
  <conditionalFormatting sqref="AG122">
    <cfRule type="cellIs" dxfId="632" priority="2" operator="lessThan">
      <formula>0.8</formula>
    </cfRule>
  </conditionalFormatting>
  <conditionalFormatting sqref="AG124:AG140">
    <cfRule type="cellIs" dxfId="631" priority="1" operator="lessThan">
      <formula>0.8</formula>
    </cfRule>
  </conditionalFormatting>
  <dataValidations count="1">
    <dataValidation type="list" allowBlank="1" showInputMessage="1" showErrorMessage="1" sqref="AA5:AB140" xr:uid="{682C4177-2C01-4C6E-88EE-1E12C2AA083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15CA-E1C5-4E60-BCD2-DF0FCFA22720}">
  <sheetPr codeName="工作表1">
    <tabColor theme="9" tint="0.59999389629810485"/>
  </sheetPr>
  <dimension ref="B1:AR42"/>
  <sheetViews>
    <sheetView zoomScale="70" zoomScaleNormal="70" workbookViewId="0">
      <selection activeCell="Q22" sqref="Q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264</v>
      </c>
      <c r="D3" s="266"/>
      <c r="E3" s="3" t="s">
        <v>2</v>
      </c>
      <c r="F3" s="267">
        <f>'0428(18度C)'!D1+'0428(4度C)'!D1</f>
        <v>214895</v>
      </c>
      <c r="G3" s="268"/>
      <c r="H3" s="3" t="s">
        <v>3</v>
      </c>
      <c r="I3" s="269">
        <f>'0428(18度C)'!F1+'0428(4度C)'!F1</f>
        <v>6434818.2699999996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448.12976940713111</v>
      </c>
      <c r="F6" s="244" t="e">
        <f>AVERAGE(#REF!,D14:K14)</f>
        <v>#REF!</v>
      </c>
      <c r="G6" s="245">
        <f>AVERAGE(D14:K14)</f>
        <v>170.54851267383228</v>
      </c>
      <c r="H6" s="246"/>
      <c r="I6" s="245">
        <f>AVERAGE(L14:O14)</f>
        <v>93.920572181441742</v>
      </c>
      <c r="J6" s="246"/>
      <c r="K6" s="245">
        <f>AVERAGE(D32:O32)</f>
        <v>718.21912448031298</v>
      </c>
      <c r="L6" s="246"/>
      <c r="M6" s="245">
        <f>AVERAGE(P32:X32)</f>
        <v>723.15154440154436</v>
      </c>
      <c r="N6" s="246"/>
      <c r="O6" s="232">
        <f>'0428(4度C)'!Y2</f>
        <v>0</v>
      </c>
      <c r="P6" s="232">
        <f>'0428(4度C)'!Z2</f>
        <v>0</v>
      </c>
      <c r="Q6" s="232">
        <f>'0428(4度C)'!AC2</f>
        <v>70</v>
      </c>
      <c r="R6" s="232">
        <f>'0428(4度C)'!AD2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399.75430402726511</v>
      </c>
      <c r="F7" s="240" t="e">
        <f>AVERAGE(#REF!,D15:K15)</f>
        <v>#REF!</v>
      </c>
      <c r="G7" s="241">
        <f>AVERAGE(D15:K15)</f>
        <v>152.25818700430995</v>
      </c>
      <c r="H7" s="242"/>
      <c r="I7" s="241">
        <f>AVERAGE(L15:O15)</f>
        <v>83.301125229320803</v>
      </c>
      <c r="J7" s="242"/>
      <c r="K7" s="241">
        <f>AVERAGE(D33:O33)</f>
        <v>641.14251935790048</v>
      </c>
      <c r="L7" s="242"/>
      <c r="M7" s="241">
        <f>AVERAGE(P33:X33)</f>
        <v>644.72906524112295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0.89101612140203734</v>
      </c>
      <c r="F8" s="236" t="e">
        <f>AVERAGE(D16:K16,#REF!)</f>
        <v>#REF!</v>
      </c>
      <c r="G8" s="225">
        <f>AVERAGE(D16:K16)</f>
        <v>0.89242873471482675</v>
      </c>
      <c r="H8" s="226"/>
      <c r="I8" s="225">
        <f>AVERAGE(L16:O16)</f>
        <v>0.88777682253380463</v>
      </c>
      <c r="J8" s="226"/>
      <c r="K8" s="225">
        <f>AVERAGE(D34:O34)</f>
        <v>0.89068602751664139</v>
      </c>
      <c r="L8" s="226"/>
      <c r="M8" s="225">
        <f>AVERAGE(P34:X34)</f>
        <v>0.89209244626896977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100.84112149532712</v>
      </c>
      <c r="G14" s="28">
        <v>83.720930232558146</v>
      </c>
      <c r="H14" s="28">
        <v>183.67346938775509</v>
      </c>
      <c r="I14" s="28" t="s">
        <v>42</v>
      </c>
      <c r="J14" s="28" t="s">
        <v>42</v>
      </c>
      <c r="K14" s="29">
        <v>400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75.496090838774265</v>
      </c>
      <c r="F15" s="35">
        <v>90.543734349236246</v>
      </c>
      <c r="G15" s="35">
        <v>74.926996206422473</v>
      </c>
      <c r="H15" s="35">
        <v>161.36035412207977</v>
      </c>
      <c r="I15" s="35" t="s">
        <v>42</v>
      </c>
      <c r="J15" s="35" t="s">
        <v>42</v>
      </c>
      <c r="K15" s="36">
        <v>358.9637595050371</v>
      </c>
      <c r="L15" s="34" t="s">
        <v>42</v>
      </c>
      <c r="M15" s="37">
        <v>76.455826852608638</v>
      </c>
      <c r="N15" s="35">
        <v>95.700424550966702</v>
      </c>
      <c r="O15" s="38">
        <v>77.747124284387084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0.89337040825882885</v>
      </c>
      <c r="F16" s="43">
        <f t="shared" si="0"/>
        <v>0.8978850394224539</v>
      </c>
      <c r="G16" s="43">
        <f t="shared" si="0"/>
        <v>0.89496134357671275</v>
      </c>
      <c r="H16" s="43">
        <f t="shared" si="0"/>
        <v>0.87851748355354542</v>
      </c>
      <c r="I16" s="43" t="s">
        <v>42</v>
      </c>
      <c r="J16" s="43" t="s">
        <v>42</v>
      </c>
      <c r="K16" s="44">
        <f t="shared" ref="K16" si="1">K15/K14</f>
        <v>0.89740939876259274</v>
      </c>
      <c r="L16" s="42" t="s">
        <v>42</v>
      </c>
      <c r="M16" s="45">
        <f t="shared" ref="M16:O16" si="2">M15/M14</f>
        <v>0.89198464661376753</v>
      </c>
      <c r="N16" s="43">
        <f t="shared" si="2"/>
        <v>0.8772538917171947</v>
      </c>
      <c r="O16" s="46">
        <f t="shared" si="2"/>
        <v>0.89409192927045145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0.57850694444444439</v>
      </c>
      <c r="F18" s="48">
        <v>0.5847106481481481</v>
      </c>
      <c r="G18" s="48">
        <v>0.61890046296296286</v>
      </c>
      <c r="H18" s="48">
        <v>0.56112268518518515</v>
      </c>
      <c r="I18" s="48" t="s">
        <v>42</v>
      </c>
      <c r="J18" s="48" t="s">
        <v>42</v>
      </c>
      <c r="K18" s="48">
        <v>0.39787037037037032</v>
      </c>
      <c r="L18" s="47" t="s">
        <v>42</v>
      </c>
      <c r="M18" s="49">
        <v>0.76173611111111117</v>
      </c>
      <c r="N18" s="48">
        <v>0.85362268518518514</v>
      </c>
      <c r="O18" s="50">
        <v>0.84459490740740739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13</v>
      </c>
      <c r="F21" s="52">
        <v>12</v>
      </c>
      <c r="G21" s="52">
        <v>10</v>
      </c>
      <c r="H21" s="52">
        <v>11</v>
      </c>
      <c r="I21" s="52"/>
      <c r="J21" s="52"/>
      <c r="K21" s="53">
        <v>6</v>
      </c>
      <c r="L21" s="54"/>
      <c r="M21" s="55">
        <v>3</v>
      </c>
      <c r="N21" s="52">
        <v>8</v>
      </c>
      <c r="O21" s="56">
        <v>7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21.6</v>
      </c>
      <c r="G23" s="58">
        <v>21.5</v>
      </c>
      <c r="H23" s="58">
        <v>19.600000000000001</v>
      </c>
      <c r="I23" s="58" t="s">
        <v>42</v>
      </c>
      <c r="J23" s="58" t="s">
        <v>42</v>
      </c>
      <c r="K23" s="59">
        <v>7.25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268.54131994523067</v>
      </c>
      <c r="H33" s="35">
        <v>389.9201498223365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993.57422133685748</v>
      </c>
      <c r="N33" s="35">
        <v>837.18048916752753</v>
      </c>
      <c r="O33" s="35">
        <v>716.49641651755087</v>
      </c>
      <c r="P33" s="34">
        <v>260.79159933021288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696.05545012642767</v>
      </c>
      <c r="W33" s="35">
        <v>876.5242876003025</v>
      </c>
      <c r="X33" s="38">
        <v>745.54492390754876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0.87648903037679449</v>
      </c>
      <c r="H34" s="43">
        <f>H33/H32</f>
        <v>0.89981573035923812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0.90324929212441585</v>
      </c>
      <c r="N34" s="43">
        <f>N33/N32</f>
        <v>0.88931260754059704</v>
      </c>
      <c r="O34" s="43">
        <f>O33/O32</f>
        <v>0.88456347718216155</v>
      </c>
      <c r="P34" s="42">
        <f>P33/P32</f>
        <v>0.89345270140906263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0.89813606467926155</v>
      </c>
      <c r="W34" s="43">
        <f>W33/W32</f>
        <v>0.88922753814523448</v>
      </c>
      <c r="X34" s="46">
        <f>X33/X32</f>
        <v>0.88755348084232011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0.46315972222222218</v>
      </c>
      <c r="H36" s="48">
        <v>0.33322916666666669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0.40256944444444448</v>
      </c>
      <c r="N36" s="48">
        <v>0.66415509259259264</v>
      </c>
      <c r="O36" s="48">
        <v>0.65827546296296302</v>
      </c>
      <c r="P36" s="47">
        <v>0.77968749999999998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0.82413194444444449</v>
      </c>
      <c r="W36" s="48">
        <v>1.2116782407407409</v>
      </c>
      <c r="X36" s="50">
        <v>1.1754745370370367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66C2B-462E-4E99-B49E-12D344D8E0A9}">
  <sheetPr codeName="工作表2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21" sqref="Q21"/>
      <selection pane="bottomLeft" activeCell="Q21" sqref="Q2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135651</v>
      </c>
      <c r="E1" s="88" t="s">
        <v>3</v>
      </c>
      <c r="F1" s="89">
        <f>SUM(G5:G157)</f>
        <v>2773682.31</v>
      </c>
      <c r="G1" s="90" t="s">
        <v>84</v>
      </c>
      <c r="H1" s="91">
        <f>L21+L38+L55+L72+L89+L106+L123+L140+L157</f>
        <v>52.819444444444443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46140</v>
      </c>
      <c r="B2" s="343"/>
      <c r="C2" s="92" t="s">
        <v>40</v>
      </c>
      <c r="D2" s="93">
        <f>AVERAGE(N21,N38,N55,N72,N89,N106,N123,N140,N157)</f>
        <v>642.73653975044385</v>
      </c>
      <c r="E2" s="93" t="s">
        <v>91</v>
      </c>
      <c r="F2" s="94">
        <f>F1/D1</f>
        <v>20.447193975717099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1662</v>
      </c>
      <c r="G5" s="148">
        <f t="shared" ref="G5:G8" si="0">E5*F5</f>
        <v>42613.68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3182.7157450030936</v>
      </c>
      <c r="N5" s="152">
        <f>M5/L5</f>
        <v>289.33779500028123</v>
      </c>
      <c r="O5" s="154">
        <f>L5-I5</f>
        <v>0</v>
      </c>
      <c r="P5" s="155">
        <f>N5-K5</f>
        <v>-37.934932272446019</v>
      </c>
      <c r="Q5" s="156">
        <f>N5/K5</f>
        <v>0.88408770694530381</v>
      </c>
      <c r="R5" s="292">
        <f>Q21</f>
        <v>0.87648903037679449</v>
      </c>
      <c r="S5" s="157">
        <v>0.29166666666666669</v>
      </c>
      <c r="T5" s="158">
        <v>0.31341435185185185</v>
      </c>
      <c r="U5" s="159"/>
      <c r="V5" s="160">
        <v>31.331733019689786</v>
      </c>
      <c r="W5" s="161"/>
      <c r="X5" s="162"/>
      <c r="Y5" s="295"/>
      <c r="Z5" s="296"/>
      <c r="AA5" s="115">
        <f>M5-J5</f>
        <v>-417.28425499690638</v>
      </c>
      <c r="AB5" s="156">
        <f>M5/J5</f>
        <v>0.88408770694530381</v>
      </c>
      <c r="AC5" s="277">
        <f>AB21</f>
        <v>0.8764890303767946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3490</v>
      </c>
      <c r="G6" s="103">
        <f t="shared" si="0"/>
        <v>103024.8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3156.9417309505793</v>
      </c>
      <c r="N6" s="106">
        <f>M6/L6</f>
        <v>263.07847757921496</v>
      </c>
      <c r="O6" s="108">
        <f>L6-I6</f>
        <v>0</v>
      </c>
      <c r="P6" s="109">
        <f>N6-K6</f>
        <v>-36.921522420785038</v>
      </c>
      <c r="Q6" s="110">
        <f>N6/K6</f>
        <v>0.87692825859738321</v>
      </c>
      <c r="R6" s="293"/>
      <c r="S6" s="47">
        <v>0.31736111111111109</v>
      </c>
      <c r="T6" s="48">
        <v>0.36341435185185184</v>
      </c>
      <c r="U6" s="111">
        <v>5.6833333333333158</v>
      </c>
      <c r="V6" s="112">
        <v>66.330017417504905</v>
      </c>
      <c r="W6" s="113"/>
      <c r="X6" s="116"/>
      <c r="Y6" s="282"/>
      <c r="Z6" s="283"/>
      <c r="AA6" s="117">
        <f>M6-J6</f>
        <v>-443.05826904942069</v>
      </c>
      <c r="AB6" s="110">
        <f>M6/J6</f>
        <v>0.8769282585973831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3923</v>
      </c>
      <c r="G7" s="103">
        <f t="shared" si="0"/>
        <v>117101.55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3158.6498158130198</v>
      </c>
      <c r="N7" s="106">
        <f>M7/L7</f>
        <v>263.22081798441832</v>
      </c>
      <c r="O7" s="108">
        <f>L7-I7</f>
        <v>0</v>
      </c>
      <c r="P7" s="109">
        <f>N7-K7</f>
        <v>-36.779182015581682</v>
      </c>
      <c r="Q7" s="110">
        <f>N7/K7</f>
        <v>0.87740272661472773</v>
      </c>
      <c r="R7" s="293"/>
      <c r="S7" s="47">
        <v>0.36736111111111108</v>
      </c>
      <c r="T7" s="48">
        <v>0.41910879629629627</v>
      </c>
      <c r="U7" s="111">
        <v>5.6833333333333158</v>
      </c>
      <c r="V7" s="112">
        <v>74.51918184207274</v>
      </c>
      <c r="W7" s="113"/>
      <c r="X7" s="116"/>
      <c r="Y7" s="282"/>
      <c r="Z7" s="283"/>
      <c r="AA7" s="117">
        <f>M7-J7</f>
        <v>-441.35018418698019</v>
      </c>
      <c r="AB7" s="110">
        <f>M7/J7</f>
        <v>0.87740272661472773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3069</v>
      </c>
      <c r="G8" s="103">
        <f t="shared" si="0"/>
        <v>87681.33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3123.1347456591502</v>
      </c>
      <c r="N8" s="106">
        <f>M8/L8</f>
        <v>260.2612288049292</v>
      </c>
      <c r="O8" s="108">
        <f>L8-I8</f>
        <v>0</v>
      </c>
      <c r="P8" s="109">
        <f>N8-K8</f>
        <v>-39.738771195070797</v>
      </c>
      <c r="Q8" s="110">
        <f>N8/K8</f>
        <v>0.86753742934976397</v>
      </c>
      <c r="R8" s="293"/>
      <c r="S8" s="47">
        <v>0.42222222222222217</v>
      </c>
      <c r="T8" s="48">
        <v>0.46315972222222218</v>
      </c>
      <c r="U8" s="111">
        <v>5</v>
      </c>
      <c r="V8" s="112">
        <v>58.959992121997452</v>
      </c>
      <c r="W8" s="113"/>
      <c r="X8" s="116"/>
      <c r="Y8" s="282"/>
      <c r="Z8" s="283"/>
      <c r="AA8" s="117">
        <f>M8-J8</f>
        <v>-476.86525434084979</v>
      </c>
      <c r="AB8" s="110">
        <f>M8/J8</f>
        <v>0.86753742934976397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3155.3605093564606</v>
      </c>
      <c r="N21" s="138">
        <f>M21/L21</f>
        <v>268.54131994523067</v>
      </c>
      <c r="O21" s="139">
        <f>L21-I21</f>
        <v>0</v>
      </c>
      <c r="P21" s="140">
        <f>N21-K21</f>
        <v>-37.84165877817361</v>
      </c>
      <c r="Q21" s="141">
        <f>N21/K21</f>
        <v>0.87648903037679449</v>
      </c>
      <c r="R21" s="294"/>
      <c r="S21" s="142">
        <v>0.29166666666666669</v>
      </c>
      <c r="T21" s="143">
        <v>0.46315972222222218</v>
      </c>
      <c r="U21" s="144"/>
      <c r="V21" s="166"/>
      <c r="W21" s="167"/>
      <c r="X21" s="138"/>
      <c r="Y21" s="285"/>
      <c r="Z21" s="286"/>
      <c r="AA21" s="168">
        <f>M21-J21</f>
        <v>-444.63949064353938</v>
      </c>
      <c r="AB21" s="141">
        <f>M21/J21</f>
        <v>0.8764890303767946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883</v>
      </c>
      <c r="G22" s="148">
        <f t="shared" ref="G22:G23" si="5">E22*F22</f>
        <v>12388.49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2339.949013456036</v>
      </c>
      <c r="N22" s="152">
        <f>M22/L22</f>
        <v>389.99150224267265</v>
      </c>
      <c r="O22" s="154">
        <f>L22-I22</f>
        <v>0</v>
      </c>
      <c r="P22" s="155">
        <f>N22-K22</f>
        <v>-43.341831090660662</v>
      </c>
      <c r="Q22" s="156">
        <f>N22/K22</f>
        <v>0.8999803897907831</v>
      </c>
      <c r="R22" s="292">
        <f>Q38</f>
        <v>0.89981573035923812</v>
      </c>
      <c r="S22" s="157">
        <v>0.29166666666666669</v>
      </c>
      <c r="T22" s="158">
        <v>0.30738425925925927</v>
      </c>
      <c r="U22" s="159"/>
      <c r="V22" s="160">
        <v>22.641518979830288</v>
      </c>
      <c r="W22" s="158"/>
      <c r="X22" s="169"/>
      <c r="Y22" s="295"/>
      <c r="Z22" s="296"/>
      <c r="AA22" s="115">
        <f>M22-J22</f>
        <v>-260.05098654396397</v>
      </c>
      <c r="AB22" s="156">
        <f>M22/J22</f>
        <v>0.8999803897907831</v>
      </c>
      <c r="AC22" s="277">
        <f>AB38</f>
        <v>0.89981573035923812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1281</v>
      </c>
      <c r="G23" s="103">
        <f t="shared" si="5"/>
        <v>18561.689999999999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2339.0927844120024</v>
      </c>
      <c r="N23" s="106">
        <f>M23/L23</f>
        <v>389.8487974020004</v>
      </c>
      <c r="O23" s="108">
        <f>L23-I23</f>
        <v>0</v>
      </c>
      <c r="P23" s="109">
        <f>N23-K23</f>
        <v>-43.484535931332914</v>
      </c>
      <c r="Q23" s="110">
        <f>N23/K23</f>
        <v>0.89965107092769325</v>
      </c>
      <c r="R23" s="293"/>
      <c r="S23" s="47">
        <v>0.31041666666666667</v>
      </c>
      <c r="T23" s="48">
        <v>0.33322916666666669</v>
      </c>
      <c r="U23" s="111">
        <v>5</v>
      </c>
      <c r="V23" s="112">
        <v>32.85889320517952</v>
      </c>
      <c r="W23" s="113"/>
      <c r="X23" s="13"/>
      <c r="Y23" s="282"/>
      <c r="Z23" s="283"/>
      <c r="AA23" s="117">
        <f>M23-J23</f>
        <v>-260.9072155879976</v>
      </c>
      <c r="AB23" s="110">
        <f>M23/J23</f>
        <v>0.89965107092769325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2339.520898934019</v>
      </c>
      <c r="N38" s="138">
        <f>M38/L38</f>
        <v>389.9201498223365</v>
      </c>
      <c r="O38" s="139">
        <f>L38-I38</f>
        <v>0</v>
      </c>
      <c r="P38" s="140">
        <f>N38-K38</f>
        <v>-43.413183510996816</v>
      </c>
      <c r="Q38" s="141">
        <f>N38/K38</f>
        <v>0.89981573035923812</v>
      </c>
      <c r="R38" s="294"/>
      <c r="S38" s="142">
        <v>0.29166666666666669</v>
      </c>
      <c r="T38" s="143">
        <v>0.33322916666666669</v>
      </c>
      <c r="U38" s="144"/>
      <c r="V38" s="166"/>
      <c r="W38" s="167"/>
      <c r="X38" s="138"/>
      <c r="Y38" s="285"/>
      <c r="Z38" s="286"/>
      <c r="AA38" s="168">
        <f>M38-J38</f>
        <v>-260.47910106598101</v>
      </c>
      <c r="AB38" s="141">
        <f>M38/J38</f>
        <v>0.89981573035923812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3463</v>
      </c>
      <c r="G39" s="148">
        <f t="shared" ref="G39" si="9">E39*F39</f>
        <v>64169.390000000007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2980.7226640105723</v>
      </c>
      <c r="N39" s="152">
        <f>M39/L39</f>
        <v>993.57422133685748</v>
      </c>
      <c r="O39" s="154">
        <f>L39-I39</f>
        <v>0</v>
      </c>
      <c r="P39" s="155">
        <f>N39-K39</f>
        <v>-106.42577866314252</v>
      </c>
      <c r="Q39" s="156">
        <f>N39/K39</f>
        <v>0.90324929212441585</v>
      </c>
      <c r="R39" s="292">
        <f>Q55</f>
        <v>0.90324929212441585</v>
      </c>
      <c r="S39" s="157">
        <v>0.35416666666666669</v>
      </c>
      <c r="T39" s="158">
        <v>0.40256944444444448</v>
      </c>
      <c r="U39" s="159"/>
      <c r="V39" s="112">
        <v>69.7079277145601</v>
      </c>
      <c r="W39" s="161"/>
      <c r="X39" s="162"/>
      <c r="Y39" s="295"/>
      <c r="Z39" s="296"/>
      <c r="AA39" s="115">
        <f>M39-J39</f>
        <v>-319.27733598942768</v>
      </c>
      <c r="AB39" s="156">
        <f>M39/J39</f>
        <v>0.90324929212441585</v>
      </c>
      <c r="AC39" s="277">
        <f>AB55</f>
        <v>0.90324929212441585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2980.7226640105723</v>
      </c>
      <c r="N55" s="138">
        <f t="shared" ref="N55:N63" si="13">M55/L55</f>
        <v>993.57422133685748</v>
      </c>
      <c r="O55" s="139">
        <f t="shared" ref="O55:O63" si="14">L55-I55</f>
        <v>0</v>
      </c>
      <c r="P55" s="140">
        <f t="shared" ref="P55:P63" si="15">N55-K55</f>
        <v>-106.42577866314252</v>
      </c>
      <c r="Q55" s="141">
        <f t="shared" ref="Q55:Q63" si="16">N55/K55</f>
        <v>0.90324929212441585</v>
      </c>
      <c r="R55" s="294"/>
      <c r="S55" s="142">
        <v>0.35416666666666669</v>
      </c>
      <c r="T55" s="143">
        <v>0.40256944444444448</v>
      </c>
      <c r="U55" s="144"/>
      <c r="V55" s="166"/>
      <c r="W55" s="99"/>
      <c r="X55" s="69"/>
      <c r="Y55" s="285"/>
      <c r="Z55" s="286"/>
      <c r="AA55" s="168">
        <f t="shared" ref="AA55:AA63" si="17">M55-J55</f>
        <v>-319.27733598942768</v>
      </c>
      <c r="AB55" s="141">
        <f t="shared" ref="AB55:AB63" si="18">M55/J55</f>
        <v>0.90324929212441585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1591</v>
      </c>
      <c r="G56" s="148">
        <f t="shared" ref="G56:G63" si="19">E56*F56</f>
        <v>22321.73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2705.4987012986976</v>
      </c>
      <c r="N56" s="152">
        <f t="shared" si="13"/>
        <v>901.83290043289924</v>
      </c>
      <c r="O56" s="154">
        <f t="shared" si="14"/>
        <v>0</v>
      </c>
      <c r="P56" s="155">
        <f t="shared" si="15"/>
        <v>-98.167099567100763</v>
      </c>
      <c r="Q56" s="156">
        <f t="shared" si="16"/>
        <v>0.90183290043289921</v>
      </c>
      <c r="R56" s="292">
        <f>Q72</f>
        <v>0.88931260754059704</v>
      </c>
      <c r="S56" s="157">
        <v>0.25</v>
      </c>
      <c r="T56" s="158">
        <v>0.2745023148148148</v>
      </c>
      <c r="U56" s="159"/>
      <c r="V56" s="160">
        <v>35.283698326736271</v>
      </c>
      <c r="W56" s="161"/>
      <c r="X56" s="162"/>
      <c r="Y56" s="295"/>
      <c r="Z56" s="296"/>
      <c r="AA56" s="115">
        <f t="shared" si="17"/>
        <v>-294.5012987013024</v>
      </c>
      <c r="AB56" s="156">
        <f t="shared" si="18"/>
        <v>0.90183290043289921</v>
      </c>
      <c r="AC56" s="277">
        <f>AB72</f>
        <v>0.88931260754059704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2249</v>
      </c>
      <c r="G57" s="103">
        <f t="shared" si="19"/>
        <v>32115.719999999998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3182.6453333603499</v>
      </c>
      <c r="N57" s="106">
        <f t="shared" si="13"/>
        <v>1060.8817777867832</v>
      </c>
      <c r="O57" s="108">
        <f t="shared" si="14"/>
        <v>0</v>
      </c>
      <c r="P57" s="109">
        <f t="shared" si="15"/>
        <v>-139.11822221321677</v>
      </c>
      <c r="Q57" s="110">
        <f t="shared" si="16"/>
        <v>0.88406814815565271</v>
      </c>
      <c r="R57" s="293"/>
      <c r="S57" s="47">
        <v>0.28472222222222227</v>
      </c>
      <c r="T57" s="48">
        <v>0.31415509259259261</v>
      </c>
      <c r="U57" s="111">
        <v>14.716666666666756</v>
      </c>
      <c r="V57" s="112">
        <v>42.39869224056001</v>
      </c>
      <c r="W57" s="113"/>
      <c r="X57" s="116"/>
      <c r="Y57" s="282"/>
      <c r="Z57" s="283"/>
      <c r="AA57" s="117">
        <f t="shared" si="17"/>
        <v>-417.35466663965008</v>
      </c>
      <c r="AB57" s="110">
        <f t="shared" si="18"/>
        <v>0.88406814815565271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3527</v>
      </c>
      <c r="G58" s="103">
        <f t="shared" si="19"/>
        <v>63098.03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3179.3643039924327</v>
      </c>
      <c r="N58" s="106">
        <f t="shared" si="13"/>
        <v>794.84107599810818</v>
      </c>
      <c r="O58" s="108">
        <f t="shared" si="14"/>
        <v>0</v>
      </c>
      <c r="P58" s="109">
        <f t="shared" si="15"/>
        <v>-105.15892400189182</v>
      </c>
      <c r="Q58" s="110">
        <f t="shared" si="16"/>
        <v>0.88315675110900904</v>
      </c>
      <c r="R58" s="293"/>
      <c r="S58" s="47">
        <v>0.32430555555555562</v>
      </c>
      <c r="T58" s="48">
        <v>0.37052083333333341</v>
      </c>
      <c r="U58" s="111">
        <v>14.61666666666674</v>
      </c>
      <c r="V58" s="112">
        <v>66.560475543573844</v>
      </c>
      <c r="W58" s="113"/>
      <c r="X58" s="116"/>
      <c r="Y58" s="282"/>
      <c r="Z58" s="283"/>
      <c r="AA58" s="117">
        <f t="shared" si="17"/>
        <v>-420.63569600756728</v>
      </c>
      <c r="AB58" s="110">
        <f t="shared" si="18"/>
        <v>0.88315675110900904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1254</v>
      </c>
      <c r="G59" s="103">
        <f t="shared" si="19"/>
        <v>27939.120000000003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2951.6874727125728</v>
      </c>
      <c r="N59" s="106">
        <f t="shared" si="13"/>
        <v>590.33749454251461</v>
      </c>
      <c r="O59" s="108">
        <f t="shared" si="14"/>
        <v>0</v>
      </c>
      <c r="P59" s="109">
        <f t="shared" si="15"/>
        <v>-69.662505457485395</v>
      </c>
      <c r="Q59" s="110">
        <f t="shared" si="16"/>
        <v>0.89445074930684032</v>
      </c>
      <c r="R59" s="293"/>
      <c r="S59" s="47">
        <v>0.38055555555555565</v>
      </c>
      <c r="T59" s="48">
        <v>0.39825231481481493</v>
      </c>
      <c r="U59" s="111">
        <v>15</v>
      </c>
      <c r="V59" s="112">
        <v>25.490503549434099</v>
      </c>
      <c r="W59" s="113"/>
      <c r="X59" s="116"/>
      <c r="Y59" s="282"/>
      <c r="Z59" s="283"/>
      <c r="AA59" s="117">
        <f t="shared" si="17"/>
        <v>-348.3125272874272</v>
      </c>
      <c r="AB59" s="110">
        <f t="shared" si="18"/>
        <v>0.89445074930684021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2540</v>
      </c>
      <c r="G60" s="103">
        <f t="shared" si="19"/>
        <v>46177.2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3183.7182864459996</v>
      </c>
      <c r="N60" s="106">
        <f t="shared" si="13"/>
        <v>1061.2394288153332</v>
      </c>
      <c r="O60" s="108">
        <f t="shared" si="14"/>
        <v>0</v>
      </c>
      <c r="P60" s="109">
        <f t="shared" si="15"/>
        <v>-138.76057118466679</v>
      </c>
      <c r="Q60" s="110">
        <f t="shared" si="16"/>
        <v>0.88436619067944433</v>
      </c>
      <c r="R60" s="293"/>
      <c r="S60" s="47">
        <v>0.40833333333333344</v>
      </c>
      <c r="T60" s="48">
        <v>0.44157407407407417</v>
      </c>
      <c r="U60" s="111">
        <v>14.516666666666644</v>
      </c>
      <c r="V60" s="112">
        <v>47.86855691623547</v>
      </c>
      <c r="W60" s="113"/>
      <c r="X60" s="116"/>
      <c r="Y60" s="282"/>
      <c r="Z60" s="283"/>
      <c r="AA60" s="117">
        <f t="shared" si="17"/>
        <v>-416.28171355400036</v>
      </c>
      <c r="AB60" s="110">
        <f t="shared" si="18"/>
        <v>0.88436619067944433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5604</v>
      </c>
      <c r="G61" s="121">
        <f t="shared" si="19"/>
        <v>153997.92000000001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3187.1760533891988</v>
      </c>
      <c r="N61" s="106">
        <f t="shared" si="13"/>
        <v>637.43521067783979</v>
      </c>
      <c r="O61" s="108">
        <f t="shared" si="14"/>
        <v>0</v>
      </c>
      <c r="P61" s="109">
        <f t="shared" si="15"/>
        <v>-82.564789322160209</v>
      </c>
      <c r="Q61" s="110">
        <f t="shared" si="16"/>
        <v>0.88532668149699967</v>
      </c>
      <c r="R61" s="293"/>
      <c r="S61" s="47">
        <v>0.45138888888888901</v>
      </c>
      <c r="T61" s="120">
        <v>0.52464120370370382</v>
      </c>
      <c r="U61" s="111">
        <v>15</v>
      </c>
      <c r="V61" s="112">
        <v>105.49778059559874</v>
      </c>
      <c r="W61" s="113"/>
      <c r="X61" s="116"/>
      <c r="Y61" s="282"/>
      <c r="Z61" s="283"/>
      <c r="AA61" s="117">
        <f t="shared" si="17"/>
        <v>-412.82394661080116</v>
      </c>
      <c r="AB61" s="110">
        <f t="shared" si="18"/>
        <v>0.88532668149699967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3467</v>
      </c>
      <c r="G62" s="121">
        <f t="shared" si="19"/>
        <v>48642.009999999995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2705.4987012986976</v>
      </c>
      <c r="N62" s="106">
        <f t="shared" si="13"/>
        <v>901.83290043289924</v>
      </c>
      <c r="O62" s="123">
        <f t="shared" si="14"/>
        <v>0</v>
      </c>
      <c r="P62" s="124">
        <f t="shared" si="15"/>
        <v>-98.167099567100763</v>
      </c>
      <c r="Q62" s="125">
        <f t="shared" si="16"/>
        <v>0.90183290043289921</v>
      </c>
      <c r="R62" s="293"/>
      <c r="S62" s="47">
        <v>0.53472222222222232</v>
      </c>
      <c r="T62" s="120">
        <v>0.58811342592592597</v>
      </c>
      <c r="U62" s="111">
        <v>14.516666666666644</v>
      </c>
      <c r="V62" s="112">
        <v>76.887858013070172</v>
      </c>
      <c r="W62" s="113"/>
      <c r="X62" s="116"/>
      <c r="Y62" s="282"/>
      <c r="Z62" s="283"/>
      <c r="AA62" s="117">
        <f t="shared" si="17"/>
        <v>-294.5012987013024</v>
      </c>
      <c r="AB62" s="110">
        <f t="shared" si="18"/>
        <v>0.90183290043289921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5060</v>
      </c>
      <c r="G63" s="121">
        <f t="shared" si="19"/>
        <v>72256.800000000003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3182.6453333603504</v>
      </c>
      <c r="N63" s="106">
        <f t="shared" si="13"/>
        <v>1060.8817777867835</v>
      </c>
      <c r="O63" s="123">
        <f t="shared" si="14"/>
        <v>0</v>
      </c>
      <c r="P63" s="124">
        <f t="shared" si="15"/>
        <v>-139.11822221321654</v>
      </c>
      <c r="Q63" s="125">
        <f t="shared" si="16"/>
        <v>0.88406814815565293</v>
      </c>
      <c r="R63" s="293"/>
      <c r="S63" s="47">
        <v>0.59791666666666676</v>
      </c>
      <c r="T63" s="120">
        <v>0.66415509259259264</v>
      </c>
      <c r="U63" s="111">
        <v>15</v>
      </c>
      <c r="V63" s="112">
        <v>95.392344480761949</v>
      </c>
      <c r="W63" s="113"/>
      <c r="X63" s="116"/>
      <c r="Y63" s="282"/>
      <c r="Z63" s="283"/>
      <c r="AA63" s="117">
        <f t="shared" si="17"/>
        <v>-417.35466663964962</v>
      </c>
      <c r="AB63" s="110">
        <f t="shared" si="18"/>
        <v>0.88406814815565293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3034.7792732322873</v>
      </c>
      <c r="N72" s="138">
        <f t="shared" ref="N72:N81" si="25">M72/L72</f>
        <v>837.18048916752753</v>
      </c>
      <c r="O72" s="139">
        <f t="shared" ref="O72:O81" si="26">L72-I72</f>
        <v>0</v>
      </c>
      <c r="P72" s="140">
        <f t="shared" ref="P72:P81" si="27">N72-K72</f>
        <v>-104.19882117730003</v>
      </c>
      <c r="Q72" s="141">
        <f t="shared" ref="Q72:Q81" si="28">N72/K72</f>
        <v>0.88931260754059704</v>
      </c>
      <c r="R72" s="294"/>
      <c r="S72" s="142">
        <v>0.25</v>
      </c>
      <c r="T72" s="143">
        <v>0.66415509259259264</v>
      </c>
      <c r="U72" s="144"/>
      <c r="V72" s="166"/>
      <c r="W72" s="99"/>
      <c r="X72" s="69"/>
      <c r="Y72" s="285"/>
      <c r="Z72" s="286"/>
      <c r="AA72" s="168">
        <f t="shared" ref="AA72:AA81" si="29">M72-J72</f>
        <v>-377.72072676771268</v>
      </c>
      <c r="AB72" s="141">
        <f t="shared" ref="AB72:AB81" si="30">M72/J72</f>
        <v>0.88931260754059704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1386</v>
      </c>
      <c r="G73" s="148">
        <f t="shared" ref="G73:G81" si="31">E73*F73</f>
        <v>32875.919999999998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3181.2975423838125</v>
      </c>
      <c r="N73" s="152">
        <f t="shared" si="25"/>
        <v>636.25950847676245</v>
      </c>
      <c r="O73" s="154">
        <f t="shared" si="26"/>
        <v>0</v>
      </c>
      <c r="P73" s="155">
        <f t="shared" si="27"/>
        <v>-83.740491523237552</v>
      </c>
      <c r="Q73" s="156">
        <f t="shared" si="28"/>
        <v>0.88369376177328118</v>
      </c>
      <c r="R73" s="292">
        <f>Q89</f>
        <v>0.88456347718216155</v>
      </c>
      <c r="S73" s="157">
        <v>0.25</v>
      </c>
      <c r="T73" s="158">
        <v>0.26814814814814814</v>
      </c>
      <c r="U73" s="159"/>
      <c r="V73" s="160">
        <v>26.140277321462513</v>
      </c>
      <c r="W73" s="158"/>
      <c r="X73" s="169"/>
      <c r="Y73" s="295"/>
      <c r="Z73" s="296"/>
      <c r="AA73" s="115">
        <f t="shared" si="29"/>
        <v>-418.70245761618753</v>
      </c>
      <c r="AB73" s="156">
        <f t="shared" si="30"/>
        <v>0.88369376177328129</v>
      </c>
      <c r="AC73" s="277">
        <f>AB89</f>
        <v>0.88456347718216155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1933</v>
      </c>
      <c r="G74" s="103">
        <f t="shared" si="31"/>
        <v>32203.78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3183.6158276693386</v>
      </c>
      <c r="N74" s="106">
        <f t="shared" si="25"/>
        <v>636.7231655338677</v>
      </c>
      <c r="O74" s="108">
        <f t="shared" si="26"/>
        <v>0</v>
      </c>
      <c r="P74" s="109">
        <f t="shared" si="27"/>
        <v>-83.2768344661323</v>
      </c>
      <c r="Q74" s="110">
        <f t="shared" si="28"/>
        <v>0.88433772990814963</v>
      </c>
      <c r="R74" s="293"/>
      <c r="S74" s="47">
        <v>0.27847222222222223</v>
      </c>
      <c r="T74" s="48">
        <v>0.30376157407407406</v>
      </c>
      <c r="U74" s="111">
        <v>14.866666666666699</v>
      </c>
      <c r="V74" s="112">
        <v>36.430274969736736</v>
      </c>
      <c r="W74" s="113"/>
      <c r="X74" s="13"/>
      <c r="Y74" s="282"/>
      <c r="Z74" s="283"/>
      <c r="AA74" s="117">
        <f t="shared" si="29"/>
        <v>-416.38417233066139</v>
      </c>
      <c r="AB74" s="110">
        <f t="shared" si="30"/>
        <v>0.88433772990814963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1325</v>
      </c>
      <c r="G75" s="103">
        <f t="shared" si="31"/>
        <v>24088.5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3181.5859073571773</v>
      </c>
      <c r="N75" s="106">
        <f t="shared" si="25"/>
        <v>1060.5286357857258</v>
      </c>
      <c r="O75" s="108">
        <f t="shared" si="26"/>
        <v>0</v>
      </c>
      <c r="P75" s="109">
        <f t="shared" si="27"/>
        <v>-139.47136421427422</v>
      </c>
      <c r="Q75" s="110">
        <f t="shared" si="28"/>
        <v>0.88377386315477147</v>
      </c>
      <c r="R75" s="293"/>
      <c r="S75" s="47">
        <v>0.31388888888888894</v>
      </c>
      <c r="T75" s="48">
        <v>0.33123842592592601</v>
      </c>
      <c r="U75" s="111">
        <v>14.583333333333428</v>
      </c>
      <c r="V75" s="112">
        <v>24.987538389632114</v>
      </c>
      <c r="W75" s="113"/>
      <c r="X75" s="13"/>
      <c r="Y75" s="282"/>
      <c r="Z75" s="283"/>
      <c r="AA75" s="117">
        <f t="shared" si="29"/>
        <v>-418.41409264282265</v>
      </c>
      <c r="AB75" s="110">
        <f t="shared" si="30"/>
        <v>0.88377386315477147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1983</v>
      </c>
      <c r="G76" s="103">
        <f t="shared" si="31"/>
        <v>49634.490000000005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3187.4220141427177</v>
      </c>
      <c r="N76" s="106">
        <f t="shared" si="25"/>
        <v>637.48440282854358</v>
      </c>
      <c r="O76" s="108">
        <f t="shared" si="26"/>
        <v>0</v>
      </c>
      <c r="P76" s="109">
        <f t="shared" si="27"/>
        <v>-82.51559717145642</v>
      </c>
      <c r="Q76" s="110">
        <f t="shared" si="28"/>
        <v>0.88539500392853276</v>
      </c>
      <c r="R76" s="293"/>
      <c r="S76" s="47">
        <v>0.34097222222222229</v>
      </c>
      <c r="T76" s="48">
        <v>0.36688657407407416</v>
      </c>
      <c r="U76" s="111">
        <v>15</v>
      </c>
      <c r="V76" s="112">
        <v>37.327972095342574</v>
      </c>
      <c r="W76" s="113"/>
      <c r="X76" s="116"/>
      <c r="Y76" s="282"/>
      <c r="Z76" s="283"/>
      <c r="AA76" s="117">
        <f t="shared" si="29"/>
        <v>-412.57798585728233</v>
      </c>
      <c r="AB76" s="110">
        <f t="shared" si="30"/>
        <v>0.88539500392853265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2410</v>
      </c>
      <c r="G77" s="103">
        <f t="shared" si="31"/>
        <v>59816.2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3187.7918373929433</v>
      </c>
      <c r="N77" s="106">
        <f t="shared" si="25"/>
        <v>637.55836747858871</v>
      </c>
      <c r="O77" s="108">
        <f t="shared" si="26"/>
        <v>0</v>
      </c>
      <c r="P77" s="109">
        <f t="shared" si="27"/>
        <v>-82.441632521411293</v>
      </c>
      <c r="Q77" s="110">
        <f t="shared" si="28"/>
        <v>0.88549773260915099</v>
      </c>
      <c r="R77" s="293"/>
      <c r="S77" s="47">
        <v>0.37708333333333344</v>
      </c>
      <c r="T77" s="48">
        <v>0.40857638888888897</v>
      </c>
      <c r="U77" s="111">
        <v>14.683333333333364</v>
      </c>
      <c r="V77" s="112">
        <v>45.360552813968411</v>
      </c>
      <c r="W77" s="113"/>
      <c r="X77" s="116"/>
      <c r="Y77" s="282"/>
      <c r="Z77" s="283"/>
      <c r="AA77" s="117">
        <f t="shared" si="29"/>
        <v>-412.20816260705669</v>
      </c>
      <c r="AB77" s="110">
        <f t="shared" si="30"/>
        <v>0.88549773260915088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3388</v>
      </c>
      <c r="G78" s="121">
        <f t="shared" si="31"/>
        <v>101640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3186.0000000000023</v>
      </c>
      <c r="N78" s="106">
        <f t="shared" si="25"/>
        <v>796.50000000000057</v>
      </c>
      <c r="O78" s="108">
        <f t="shared" si="26"/>
        <v>0</v>
      </c>
      <c r="P78" s="109">
        <f t="shared" si="27"/>
        <v>-103.49999999999943</v>
      </c>
      <c r="Q78" s="110">
        <f t="shared" si="28"/>
        <v>0.88500000000000068</v>
      </c>
      <c r="R78" s="293"/>
      <c r="S78" s="47">
        <v>0.41875000000000012</v>
      </c>
      <c r="T78" s="120">
        <v>0.46305555555555566</v>
      </c>
      <c r="U78" s="111">
        <v>14.650000000000052</v>
      </c>
      <c r="V78" s="112">
        <v>63.804143126176982</v>
      </c>
      <c r="W78" s="113"/>
      <c r="X78" s="50"/>
      <c r="Y78" s="282"/>
      <c r="Z78" s="283"/>
      <c r="AA78" s="117">
        <f t="shared" si="29"/>
        <v>-413.99999999999773</v>
      </c>
      <c r="AB78" s="110">
        <f t="shared" si="30"/>
        <v>0.88500000000000068</v>
      </c>
      <c r="AC78" s="278"/>
    </row>
    <row r="79" spans="1:29" ht="15.75" customHeight="1">
      <c r="A79" s="288"/>
      <c r="B79" s="100" t="s">
        <v>120</v>
      </c>
      <c r="C79" s="280" t="s">
        <v>255</v>
      </c>
      <c r="D79" s="281"/>
      <c r="E79" s="101">
        <v>25.2</v>
      </c>
      <c r="F79" s="102">
        <v>5083</v>
      </c>
      <c r="G79" s="121">
        <f t="shared" si="31"/>
        <v>128091.59999999999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3187.2301617028852</v>
      </c>
      <c r="N79" s="106">
        <f t="shared" si="25"/>
        <v>1062.4100539009617</v>
      </c>
      <c r="O79" s="123">
        <f t="shared" si="26"/>
        <v>0</v>
      </c>
      <c r="P79" s="124">
        <f t="shared" si="27"/>
        <v>-137.58994609903834</v>
      </c>
      <c r="Q79" s="125">
        <f t="shared" si="28"/>
        <v>0.88534171158413466</v>
      </c>
      <c r="R79" s="293"/>
      <c r="S79" s="47">
        <v>0.47291666666666682</v>
      </c>
      <c r="T79" s="120">
        <v>0.53936342592592612</v>
      </c>
      <c r="U79" s="111">
        <v>15</v>
      </c>
      <c r="V79" s="112">
        <v>95.688100490695078</v>
      </c>
      <c r="W79" s="113"/>
      <c r="X79" s="116"/>
      <c r="Y79" s="282"/>
      <c r="Z79" s="283"/>
      <c r="AA79" s="117">
        <f t="shared" si="29"/>
        <v>-412.7698382971148</v>
      </c>
      <c r="AB79" s="110">
        <f t="shared" si="30"/>
        <v>0.88534171158413477</v>
      </c>
      <c r="AC79" s="278"/>
    </row>
    <row r="80" spans="1:29" ht="15.75" customHeight="1">
      <c r="A80" s="288"/>
      <c r="B80" s="100" t="s">
        <v>120</v>
      </c>
      <c r="C80" s="280" t="s">
        <v>240</v>
      </c>
      <c r="D80" s="281"/>
      <c r="E80" s="101">
        <v>23.72</v>
      </c>
      <c r="F80" s="102">
        <v>3378</v>
      </c>
      <c r="G80" s="121">
        <f t="shared" si="31"/>
        <v>80126.159999999989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3181.2975423838125</v>
      </c>
      <c r="N80" s="106">
        <f t="shared" si="25"/>
        <v>636.25950847676245</v>
      </c>
      <c r="O80" s="123">
        <f t="shared" si="26"/>
        <v>0</v>
      </c>
      <c r="P80" s="124">
        <f t="shared" si="27"/>
        <v>-83.740491523237552</v>
      </c>
      <c r="Q80" s="125">
        <f t="shared" si="28"/>
        <v>0.88369376177328118</v>
      </c>
      <c r="R80" s="293"/>
      <c r="S80" s="47">
        <v>0.54930555555555571</v>
      </c>
      <c r="T80" s="120">
        <v>0.59354166666666686</v>
      </c>
      <c r="U80" s="111">
        <v>15</v>
      </c>
      <c r="V80" s="112">
        <v>63.709853385209499</v>
      </c>
      <c r="W80" s="113"/>
      <c r="X80" s="116"/>
      <c r="Y80" s="282"/>
      <c r="Z80" s="283"/>
      <c r="AA80" s="117">
        <f t="shared" si="29"/>
        <v>-418.70245761618753</v>
      </c>
      <c r="AB80" s="110">
        <f t="shared" si="30"/>
        <v>0.88369376177328129</v>
      </c>
      <c r="AC80" s="278"/>
    </row>
    <row r="81" spans="1:29" ht="15.75" customHeight="1">
      <c r="A81" s="288"/>
      <c r="B81" s="100" t="s">
        <v>120</v>
      </c>
      <c r="C81" s="280" t="s">
        <v>128</v>
      </c>
      <c r="D81" s="281"/>
      <c r="E81" s="101">
        <v>16.66</v>
      </c>
      <c r="F81" s="102">
        <v>4188</v>
      </c>
      <c r="G81" s="121">
        <f t="shared" si="31"/>
        <v>69772.08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3183.6158276693382</v>
      </c>
      <c r="N81" s="106">
        <f t="shared" si="25"/>
        <v>636.72316553386759</v>
      </c>
      <c r="O81" s="123">
        <f t="shared" si="26"/>
        <v>0</v>
      </c>
      <c r="P81" s="124">
        <f t="shared" si="27"/>
        <v>-83.276834466132414</v>
      </c>
      <c r="Q81" s="125">
        <f t="shared" si="28"/>
        <v>0.88433772990814941</v>
      </c>
      <c r="R81" s="293"/>
      <c r="S81" s="47">
        <v>0.6034722222222223</v>
      </c>
      <c r="T81" s="120">
        <v>0.65827546296296302</v>
      </c>
      <c r="U81" s="111">
        <v>15</v>
      </c>
      <c r="V81" s="112">
        <v>78.929121351917985</v>
      </c>
      <c r="W81" s="126"/>
      <c r="X81" s="127"/>
      <c r="Y81" s="282"/>
      <c r="Z81" s="283"/>
      <c r="AA81" s="117">
        <f t="shared" si="29"/>
        <v>-416.38417233066184</v>
      </c>
      <c r="AB81" s="110">
        <f t="shared" si="30"/>
        <v>0.88433772990814952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3184.4285178557816</v>
      </c>
      <c r="N89" s="138">
        <f>M89/L89</f>
        <v>716.49641651755087</v>
      </c>
      <c r="O89" s="139">
        <f>L89-I89</f>
        <v>0</v>
      </c>
      <c r="P89" s="140">
        <f>N89-K89</f>
        <v>-93.50358348244913</v>
      </c>
      <c r="Q89" s="141">
        <f>N89/K89</f>
        <v>0.88456347718216155</v>
      </c>
      <c r="R89" s="294"/>
      <c r="S89" s="142">
        <v>0.25</v>
      </c>
      <c r="T89" s="143">
        <v>0.65827546296296302</v>
      </c>
      <c r="U89" s="144"/>
      <c r="V89" s="166"/>
      <c r="W89" s="167"/>
      <c r="X89" s="138"/>
      <c r="Y89" s="285"/>
      <c r="Z89" s="286"/>
      <c r="AA89" s="168">
        <f>M89-J89</f>
        <v>-415.57148214421841</v>
      </c>
      <c r="AB89" s="141">
        <f>M89/J89</f>
        <v>0.88456347718216155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3123</v>
      </c>
      <c r="G90" s="148">
        <f t="shared" ref="G90:G92" si="36">E90*F90</f>
        <v>89224.11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3126.4137592842353</v>
      </c>
      <c r="N90" s="152">
        <f>M90/L90</f>
        <v>260.53447994035292</v>
      </c>
      <c r="O90" s="154">
        <f>L90-I90</f>
        <v>0</v>
      </c>
      <c r="P90" s="155">
        <f>N90-K90</f>
        <v>-39.465520059647076</v>
      </c>
      <c r="Q90" s="156">
        <f>N90/K90</f>
        <v>0.86844826646784312</v>
      </c>
      <c r="R90" s="292">
        <f>Q106</f>
        <v>0.89345270140906263</v>
      </c>
      <c r="S90" s="157">
        <v>0.70833333333333337</v>
      </c>
      <c r="T90" s="158">
        <v>0.74995370370370373</v>
      </c>
      <c r="U90" s="159"/>
      <c r="V90" s="160">
        <v>59.934485460714896</v>
      </c>
      <c r="W90" s="158"/>
      <c r="X90" s="169"/>
      <c r="Y90" s="295"/>
      <c r="Z90" s="296"/>
      <c r="AA90" s="115">
        <f>M90-J90</f>
        <v>-473.58624071576469</v>
      </c>
      <c r="AB90" s="156">
        <f>M90/J90</f>
        <v>0.86844826646784312</v>
      </c>
      <c r="AC90" s="277">
        <f>AB106</f>
        <v>0.89345270140906263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212</v>
      </c>
      <c r="G91" s="103">
        <f t="shared" si="36"/>
        <v>4276.04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3261.7413902918724</v>
      </c>
      <c r="N91" s="106">
        <f>M91/L91</f>
        <v>271.81178252432272</v>
      </c>
      <c r="O91" s="108">
        <f>L91-I91</f>
        <v>0</v>
      </c>
      <c r="P91" s="109">
        <f>N91-K91</f>
        <v>-28.188217475677277</v>
      </c>
      <c r="Q91" s="110">
        <f>N91/K91</f>
        <v>0.90603927508107573</v>
      </c>
      <c r="R91" s="293"/>
      <c r="S91" s="47">
        <v>0.75347222222222221</v>
      </c>
      <c r="T91" s="48">
        <v>0.75616898148148148</v>
      </c>
      <c r="U91" s="111">
        <v>5.066666666666606</v>
      </c>
      <c r="V91" s="112">
        <v>3.8997573620825188</v>
      </c>
      <c r="W91" s="113"/>
      <c r="X91" s="13"/>
      <c r="Y91" s="282"/>
      <c r="Z91" s="283"/>
      <c r="AA91" s="117">
        <f>M91-J91</f>
        <v>-338.25860970812755</v>
      </c>
      <c r="AB91" s="110">
        <f>M91/J91</f>
        <v>0.90603927508107573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1617</v>
      </c>
      <c r="G92" s="103">
        <f t="shared" si="36"/>
        <v>33019.14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3261.1340256417689</v>
      </c>
      <c r="N92" s="106">
        <f>M92/L92</f>
        <v>250.85646351090529</v>
      </c>
      <c r="O92" s="108">
        <f>L92-I92</f>
        <v>0</v>
      </c>
      <c r="P92" s="109">
        <f>N92-K92</f>
        <v>-26.06661341217162</v>
      </c>
      <c r="Q92" s="110">
        <f>N92/K92</f>
        <v>0.90587056267826915</v>
      </c>
      <c r="R92" s="293"/>
      <c r="S92" s="47">
        <v>0.75902777777777775</v>
      </c>
      <c r="T92" s="48">
        <v>0.77968749999999998</v>
      </c>
      <c r="U92" s="111">
        <v>5</v>
      </c>
      <c r="V92" s="112">
        <v>29.750387207991899</v>
      </c>
      <c r="W92" s="113"/>
      <c r="X92" s="13"/>
      <c r="Y92" s="282"/>
      <c r="Z92" s="283"/>
      <c r="AA92" s="117">
        <f>M92-J92</f>
        <v>-338.86597435823114</v>
      </c>
      <c r="AB92" s="110">
        <f>M92/J92</f>
        <v>0.90587056267826915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3216.4297250726254</v>
      </c>
      <c r="N106" s="138">
        <f>M106/L106</f>
        <v>260.79159933021288</v>
      </c>
      <c r="O106" s="139">
        <f>L106-I106</f>
        <v>0</v>
      </c>
      <c r="P106" s="140">
        <f>N106-K106</f>
        <v>-31.100292561678998</v>
      </c>
      <c r="Q106" s="141">
        <f>N106/K106</f>
        <v>0.89345270140906263</v>
      </c>
      <c r="R106" s="294"/>
      <c r="S106" s="142">
        <v>0.70833333333333337</v>
      </c>
      <c r="T106" s="143">
        <v>0.77968749999999998</v>
      </c>
      <c r="U106" s="144"/>
      <c r="V106" s="166"/>
      <c r="W106" s="167"/>
      <c r="X106" s="138"/>
      <c r="Y106" s="285"/>
      <c r="Z106" s="286"/>
      <c r="AA106" s="168">
        <f>M106-J106</f>
        <v>-383.57027492737461</v>
      </c>
      <c r="AB106" s="141">
        <f>M106/J106</f>
        <v>0.89345270140906263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2766</v>
      </c>
      <c r="G107" s="148">
        <f t="shared" ref="G107:G109" si="40">E107*F107</f>
        <v>47630.52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2978.5455790602532</v>
      </c>
      <c r="N107" s="152">
        <f>M107/L107</f>
        <v>992.8485263534177</v>
      </c>
      <c r="O107" s="154">
        <f>L107-I107</f>
        <v>0</v>
      </c>
      <c r="P107" s="155">
        <f>N107-K107</f>
        <v>-107.1514736465823</v>
      </c>
      <c r="Q107" s="156">
        <f>N107/K107</f>
        <v>0.90258956941219792</v>
      </c>
      <c r="R107" s="292">
        <f>Q123</f>
        <v>0.89813606467926155</v>
      </c>
      <c r="S107" s="157">
        <v>0.70833333333333337</v>
      </c>
      <c r="T107" s="158">
        <v>0.74702546296296302</v>
      </c>
      <c r="U107" s="159"/>
      <c r="V107" s="160">
        <v>55.7184691638532</v>
      </c>
      <c r="W107" s="161"/>
      <c r="X107" s="162"/>
      <c r="Y107" s="295"/>
      <c r="Z107" s="296"/>
      <c r="AA107" s="115">
        <f>M107-J107</f>
        <v>-321.4544209397468</v>
      </c>
      <c r="AB107" s="156">
        <f>M107/J107</f>
        <v>0.90258956941219792</v>
      </c>
      <c r="AC107" s="277">
        <f>AB123</f>
        <v>0.89813606467926155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1937</v>
      </c>
      <c r="G108" s="103">
        <f t="shared" si="40"/>
        <v>47533.979999999996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2686.8248078299384</v>
      </c>
      <c r="N108" s="106">
        <f>M108/L108</f>
        <v>671.70620195748461</v>
      </c>
      <c r="O108" s="108">
        <f>L108-I108</f>
        <v>0</v>
      </c>
      <c r="P108" s="109">
        <f>N108-K108</f>
        <v>-78.293798042515391</v>
      </c>
      <c r="Q108" s="110">
        <f>N108/K108</f>
        <v>0.89560826927664616</v>
      </c>
      <c r="R108" s="293"/>
      <c r="S108" s="47">
        <v>0.75069444444444444</v>
      </c>
      <c r="T108" s="48">
        <v>0.7807291666666667</v>
      </c>
      <c r="U108" s="111">
        <v>5.2833333333332533</v>
      </c>
      <c r="V108" s="112">
        <v>43.255518432505148</v>
      </c>
      <c r="W108" s="113"/>
      <c r="X108" s="116"/>
      <c r="Y108" s="282"/>
      <c r="Z108" s="283"/>
      <c r="AA108" s="117">
        <f>M108-J108</f>
        <v>-313.17519217006156</v>
      </c>
      <c r="AB108" s="110">
        <f>M108/J108</f>
        <v>0.89560826927664616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2587</v>
      </c>
      <c r="G109" s="103">
        <f t="shared" si="40"/>
        <v>60199.49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2687.2950146269395</v>
      </c>
      <c r="N109" s="106">
        <f>M109/L109</f>
        <v>537.45900292538795</v>
      </c>
      <c r="O109" s="108">
        <f>L109-I109</f>
        <v>0</v>
      </c>
      <c r="P109" s="109">
        <f>N109-K109</f>
        <v>-62.540997074612051</v>
      </c>
      <c r="Q109" s="110">
        <f>N109/K109</f>
        <v>0.89576500487564659</v>
      </c>
      <c r="R109" s="293"/>
      <c r="S109" s="47">
        <v>0.78402777777777777</v>
      </c>
      <c r="T109" s="48">
        <v>0.82413194444444449</v>
      </c>
      <c r="U109" s="111">
        <v>4.7499999999999432</v>
      </c>
      <c r="V109" s="112">
        <v>57.760684686697203</v>
      </c>
      <c r="W109" s="113"/>
      <c r="X109" s="116"/>
      <c r="Y109" s="282"/>
      <c r="Z109" s="283"/>
      <c r="AA109" s="117">
        <f>M109-J109</f>
        <v>-312.70498537306048</v>
      </c>
      <c r="AB109" s="110">
        <f>M109/J109</f>
        <v>0.89576500487564648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2784.2218005057107</v>
      </c>
      <c r="N123" s="138">
        <f t="shared" ref="N123:N135" si="45">M123/L123</f>
        <v>696.05545012642767</v>
      </c>
      <c r="O123" s="139">
        <f t="shared" ref="O123:O135" si="46">L123-I123</f>
        <v>0</v>
      </c>
      <c r="P123" s="140">
        <f t="shared" ref="P123:P135" si="47">N123-K123</f>
        <v>-78.944549873572328</v>
      </c>
      <c r="Q123" s="141">
        <f t="shared" ref="Q123:Q135" si="48">N123/K123</f>
        <v>0.89813606467926155</v>
      </c>
      <c r="R123" s="294"/>
      <c r="S123" s="142">
        <v>0.70833333333333337</v>
      </c>
      <c r="T123" s="143">
        <v>0.82413194444444449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-315.77819949428931</v>
      </c>
      <c r="AB123" s="141">
        <f t="shared" ref="AB123:AB135" si="50">M123/J123</f>
        <v>0.89813606467926155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522</v>
      </c>
      <c r="G124" s="148">
        <f t="shared" ref="G124:G135" si="51">E124*F124</f>
        <v>11630.16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2949.8805155953119</v>
      </c>
      <c r="N124" s="152">
        <f t="shared" si="45"/>
        <v>589.97610311906237</v>
      </c>
      <c r="O124" s="154">
        <f t="shared" si="46"/>
        <v>0</v>
      </c>
      <c r="P124" s="155">
        <f t="shared" si="47"/>
        <v>-70.023896880937627</v>
      </c>
      <c r="Q124" s="156">
        <f t="shared" si="48"/>
        <v>0.89390318654403389</v>
      </c>
      <c r="R124" s="292">
        <f>Q140</f>
        <v>0.88922753814523448</v>
      </c>
      <c r="S124" s="157">
        <v>0.70833333333333337</v>
      </c>
      <c r="T124" s="158">
        <v>0.71570601851851856</v>
      </c>
      <c r="U124" s="159"/>
      <c r="V124" s="160">
        <v>10.6173791902481</v>
      </c>
      <c r="W124" s="161"/>
      <c r="X124" s="162"/>
      <c r="Y124" s="295"/>
      <c r="Z124" s="296"/>
      <c r="AA124" s="115">
        <f t="shared" si="49"/>
        <v>-350.11948440468814</v>
      </c>
      <c r="AB124" s="156">
        <f t="shared" si="50"/>
        <v>0.89390318654403389</v>
      </c>
      <c r="AC124" s="277">
        <f>AB140</f>
        <v>0.88922753814523448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2403</v>
      </c>
      <c r="G125" s="103">
        <f t="shared" si="51"/>
        <v>33714.089999999997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2703.9151742993877</v>
      </c>
      <c r="N125" s="106">
        <f t="shared" si="45"/>
        <v>901.30505809979593</v>
      </c>
      <c r="O125" s="108">
        <f t="shared" si="46"/>
        <v>0</v>
      </c>
      <c r="P125" s="109">
        <f t="shared" si="47"/>
        <v>-98.694941900204071</v>
      </c>
      <c r="Q125" s="110">
        <f t="shared" si="48"/>
        <v>0.90130505809979589</v>
      </c>
      <c r="R125" s="293"/>
      <c r="S125" s="47">
        <v>0.72569444444444442</v>
      </c>
      <c r="T125" s="48">
        <v>0.76271990740740736</v>
      </c>
      <c r="U125" s="111">
        <v>15</v>
      </c>
      <c r="V125" s="112">
        <v>53.322678673660135</v>
      </c>
      <c r="W125" s="113"/>
      <c r="X125" s="116"/>
      <c r="Y125" s="282"/>
      <c r="Z125" s="283"/>
      <c r="AA125" s="117">
        <f t="shared" si="49"/>
        <v>-296.08482570061233</v>
      </c>
      <c r="AB125" s="110">
        <f t="shared" si="50"/>
        <v>0.90130505809979589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445</v>
      </c>
      <c r="G126" s="103">
        <f t="shared" si="51"/>
        <v>7431.5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3197.92475565324</v>
      </c>
      <c r="N126" s="106">
        <f t="shared" si="45"/>
        <v>1065.97491855108</v>
      </c>
      <c r="O126" s="108">
        <f t="shared" si="46"/>
        <v>0</v>
      </c>
      <c r="P126" s="109">
        <f t="shared" si="47"/>
        <v>-134.02508144891999</v>
      </c>
      <c r="Q126" s="110">
        <f t="shared" si="48"/>
        <v>0.88831243212590005</v>
      </c>
      <c r="R126" s="293"/>
      <c r="S126" s="47">
        <v>0.77291666666666659</v>
      </c>
      <c r="T126" s="48">
        <v>0.77870370370370368</v>
      </c>
      <c r="U126" s="111">
        <v>14.683333333333284</v>
      </c>
      <c r="V126" s="112">
        <v>8.34916454891572</v>
      </c>
      <c r="W126" s="113"/>
      <c r="X126" s="116"/>
      <c r="Y126" s="282"/>
      <c r="Z126" s="283"/>
      <c r="AA126" s="117">
        <f t="shared" si="49"/>
        <v>-402.07524434675997</v>
      </c>
      <c r="AB126" s="110">
        <f t="shared" si="50"/>
        <v>0.88831243212590005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431</v>
      </c>
      <c r="G127" s="103">
        <f t="shared" si="51"/>
        <v>7835.58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3180.2031732776732</v>
      </c>
      <c r="N127" s="106">
        <f t="shared" si="45"/>
        <v>1060.0677244258911</v>
      </c>
      <c r="O127" s="108">
        <f t="shared" si="46"/>
        <v>0</v>
      </c>
      <c r="P127" s="109">
        <f t="shared" si="47"/>
        <v>-139.93227557410887</v>
      </c>
      <c r="Q127" s="110">
        <f t="shared" si="48"/>
        <v>0.88338977035490929</v>
      </c>
      <c r="R127" s="293"/>
      <c r="S127" s="47">
        <v>0.78888888888888875</v>
      </c>
      <c r="T127" s="48">
        <v>0.79452546296296278</v>
      </c>
      <c r="U127" s="111">
        <v>14.666666666666508</v>
      </c>
      <c r="V127" s="112">
        <v>8.1315559387192913</v>
      </c>
      <c r="W127" s="113"/>
      <c r="X127" s="116"/>
      <c r="Y127" s="282"/>
      <c r="Z127" s="283"/>
      <c r="AA127" s="117">
        <f t="shared" si="49"/>
        <v>-419.79682672232684</v>
      </c>
      <c r="AB127" s="110">
        <f t="shared" si="50"/>
        <v>0.88338977035490918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1168</v>
      </c>
      <c r="G128" s="103">
        <f t="shared" si="51"/>
        <v>35040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3190.3199999999993</v>
      </c>
      <c r="N128" s="106">
        <f t="shared" si="45"/>
        <v>797.57999999999981</v>
      </c>
      <c r="O128" s="108">
        <f t="shared" si="46"/>
        <v>0</v>
      </c>
      <c r="P128" s="109">
        <f t="shared" si="47"/>
        <v>-102.42000000000019</v>
      </c>
      <c r="Q128" s="110">
        <f t="shared" si="48"/>
        <v>0.88619999999999977</v>
      </c>
      <c r="R128" s="293"/>
      <c r="S128" s="47">
        <v>0.80486111111111092</v>
      </c>
      <c r="T128" s="48">
        <v>0.82010416666666652</v>
      </c>
      <c r="U128" s="111">
        <v>14.883333333333315</v>
      </c>
      <c r="V128" s="112">
        <v>21.966448506732871</v>
      </c>
      <c r="W128" s="113"/>
      <c r="X128" s="116"/>
      <c r="Y128" s="282"/>
      <c r="Z128" s="283"/>
      <c r="AA128" s="117">
        <f t="shared" si="49"/>
        <v>-409.68000000000075</v>
      </c>
      <c r="AB128" s="110">
        <f t="shared" si="50"/>
        <v>0.88619999999999977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3083</v>
      </c>
      <c r="G129" s="121">
        <f t="shared" si="51"/>
        <v>44025.24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3184.7644846451667</v>
      </c>
      <c r="N129" s="106">
        <f t="shared" si="45"/>
        <v>1061.5881615483888</v>
      </c>
      <c r="O129" s="108">
        <f t="shared" si="46"/>
        <v>0</v>
      </c>
      <c r="P129" s="109">
        <f t="shared" si="47"/>
        <v>-138.41183845161117</v>
      </c>
      <c r="Q129" s="110">
        <f t="shared" si="48"/>
        <v>0.88465680129032398</v>
      </c>
      <c r="R129" s="293"/>
      <c r="S129" s="47">
        <v>0.82986111111111083</v>
      </c>
      <c r="T129" s="120">
        <v>0.87018518518518495</v>
      </c>
      <c r="U129" s="111">
        <v>15</v>
      </c>
      <c r="V129" s="112">
        <v>58.082787877047586</v>
      </c>
      <c r="W129" s="113"/>
      <c r="X129" s="116"/>
      <c r="Y129" s="282"/>
      <c r="Z129" s="283"/>
      <c r="AA129" s="117">
        <f t="shared" si="49"/>
        <v>-415.2355153548333</v>
      </c>
      <c r="AB129" s="110">
        <f t="shared" si="50"/>
        <v>0.88465680129032409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1435</v>
      </c>
      <c r="G130" s="121">
        <f t="shared" si="51"/>
        <v>31971.800000000003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2949.8843878664638</v>
      </c>
      <c r="N130" s="106">
        <f t="shared" si="45"/>
        <v>589.97687757329277</v>
      </c>
      <c r="O130" s="123">
        <f t="shared" si="46"/>
        <v>0</v>
      </c>
      <c r="P130" s="124">
        <f t="shared" si="47"/>
        <v>-70.023122426707232</v>
      </c>
      <c r="Q130" s="125">
        <f t="shared" si="48"/>
        <v>0.89390435995953454</v>
      </c>
      <c r="R130" s="293"/>
      <c r="S130" s="47">
        <v>0.8805555555555552</v>
      </c>
      <c r="T130" s="120">
        <v>0.90082175925925889</v>
      </c>
      <c r="U130" s="111">
        <v>14.933333333333163</v>
      </c>
      <c r="V130" s="112">
        <v>29.187584555567199</v>
      </c>
      <c r="W130" s="113"/>
      <c r="X130" s="116"/>
      <c r="Y130" s="282"/>
      <c r="Z130" s="283"/>
      <c r="AA130" s="117">
        <f t="shared" si="49"/>
        <v>-350.11561213353616</v>
      </c>
      <c r="AB130" s="110">
        <f t="shared" si="50"/>
        <v>0.89390435995953454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6055</v>
      </c>
      <c r="G131" s="121">
        <f t="shared" si="51"/>
        <v>84951.65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2703.9151742993877</v>
      </c>
      <c r="N131" s="106">
        <f t="shared" si="45"/>
        <v>901.30505809979593</v>
      </c>
      <c r="O131" s="123">
        <f t="shared" si="46"/>
        <v>0</v>
      </c>
      <c r="P131" s="124">
        <f t="shared" si="47"/>
        <v>-98.694941900204071</v>
      </c>
      <c r="Q131" s="125">
        <f t="shared" si="48"/>
        <v>0.90130505809979589</v>
      </c>
      <c r="R131" s="293"/>
      <c r="S131" s="47">
        <v>0.91111111111111076</v>
      </c>
      <c r="T131" s="120">
        <v>1.0044097222222219</v>
      </c>
      <c r="U131" s="111">
        <v>14.816666666666691</v>
      </c>
      <c r="V131" s="112">
        <v>134.36072383229802</v>
      </c>
      <c r="W131" s="113"/>
      <c r="X131" s="116"/>
      <c r="Y131" s="282"/>
      <c r="Z131" s="283"/>
      <c r="AA131" s="117">
        <f t="shared" si="49"/>
        <v>-296.08482570061233</v>
      </c>
      <c r="AB131" s="110">
        <f t="shared" si="50"/>
        <v>0.90130505809979589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1024</v>
      </c>
      <c r="G132" s="121">
        <f t="shared" si="51"/>
        <v>17100.8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3197.9247556532405</v>
      </c>
      <c r="N132" s="106">
        <f t="shared" si="45"/>
        <v>1065.9749185510802</v>
      </c>
      <c r="O132" s="123">
        <f t="shared" si="46"/>
        <v>0</v>
      </c>
      <c r="P132" s="124">
        <f t="shared" si="47"/>
        <v>-134.02508144891976</v>
      </c>
      <c r="Q132" s="125">
        <f t="shared" si="48"/>
        <v>0.88831243212590016</v>
      </c>
      <c r="R132" s="293"/>
      <c r="S132" s="47">
        <v>1.0145833333333332</v>
      </c>
      <c r="T132" s="120">
        <v>1.0279166666666666</v>
      </c>
      <c r="U132" s="111">
        <v>14.650000000000212</v>
      </c>
      <c r="V132" s="112">
        <v>19.212459546268981</v>
      </c>
      <c r="W132" s="113"/>
      <c r="X132" s="116"/>
      <c r="Y132" s="282"/>
      <c r="Z132" s="283"/>
      <c r="AA132" s="117">
        <f t="shared" si="49"/>
        <v>-402.07524434675952</v>
      </c>
      <c r="AB132" s="110">
        <f t="shared" si="50"/>
        <v>0.88831243212590016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921</v>
      </c>
      <c r="G133" s="121">
        <f t="shared" si="51"/>
        <v>16743.78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3180.2031732776732</v>
      </c>
      <c r="N133" s="106">
        <f t="shared" si="45"/>
        <v>1060.0677244258911</v>
      </c>
      <c r="O133" s="123">
        <f t="shared" si="46"/>
        <v>0</v>
      </c>
      <c r="P133" s="124">
        <f t="shared" si="47"/>
        <v>-139.93227557410887</v>
      </c>
      <c r="Q133" s="125">
        <f t="shared" si="48"/>
        <v>0.88338977035490929</v>
      </c>
      <c r="R133" s="293"/>
      <c r="S133" s="47">
        <v>1.0381944444444444</v>
      </c>
      <c r="T133" s="120">
        <v>1.0502546296296296</v>
      </c>
      <c r="U133" s="111">
        <v>14.800000000000075</v>
      </c>
      <c r="V133" s="112">
        <v>17.376248305244705</v>
      </c>
      <c r="W133" s="113"/>
      <c r="X133" s="116"/>
      <c r="Y133" s="282"/>
      <c r="Z133" s="283"/>
      <c r="AA133" s="117">
        <f t="shared" si="49"/>
        <v>-419.79682672232684</v>
      </c>
      <c r="AB133" s="110">
        <f t="shared" si="50"/>
        <v>0.88338977035490918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2722</v>
      </c>
      <c r="G134" s="121">
        <f t="shared" si="51"/>
        <v>81660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3190.3199999999993</v>
      </c>
      <c r="N134" s="106">
        <f t="shared" si="45"/>
        <v>797.57999999999981</v>
      </c>
      <c r="O134" s="123">
        <f t="shared" si="46"/>
        <v>0</v>
      </c>
      <c r="P134" s="124">
        <f t="shared" si="47"/>
        <v>-102.42000000000019</v>
      </c>
      <c r="Q134" s="125">
        <f t="shared" si="48"/>
        <v>0.88619999999999977</v>
      </c>
      <c r="R134" s="293"/>
      <c r="S134" s="47">
        <v>1.0604166666666668</v>
      </c>
      <c r="T134" s="120">
        <v>1.0959606481481483</v>
      </c>
      <c r="U134" s="111">
        <v>14.633333333333596</v>
      </c>
      <c r="V134" s="112">
        <v>51.192356879560684</v>
      </c>
      <c r="W134" s="126"/>
      <c r="X134" s="127"/>
      <c r="Y134" s="282"/>
      <c r="Z134" s="283"/>
      <c r="AA134" s="117">
        <f t="shared" si="49"/>
        <v>-409.68000000000075</v>
      </c>
      <c r="AB134" s="110">
        <f t="shared" si="50"/>
        <v>0.88619999999999977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8059</v>
      </c>
      <c r="G135" s="121">
        <f t="shared" si="51"/>
        <v>115082.51999999999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3184.7644846451662</v>
      </c>
      <c r="N135" s="106">
        <f t="shared" si="45"/>
        <v>1061.5881615483888</v>
      </c>
      <c r="O135" s="123">
        <f t="shared" si="46"/>
        <v>0</v>
      </c>
      <c r="P135" s="124">
        <f t="shared" si="47"/>
        <v>-138.41183845161117</v>
      </c>
      <c r="Q135" s="125">
        <f t="shared" si="48"/>
        <v>0.88465680129032398</v>
      </c>
      <c r="R135" s="293"/>
      <c r="S135" s="47">
        <v>1.1062500000000002</v>
      </c>
      <c r="T135" s="120">
        <v>1.2116782407407409</v>
      </c>
      <c r="U135" s="111">
        <v>14.816666666666691</v>
      </c>
      <c r="V135" s="112">
        <v>151.82912341911339</v>
      </c>
      <c r="W135" s="126"/>
      <c r="X135" s="127"/>
      <c r="Y135" s="282"/>
      <c r="Z135" s="283"/>
      <c r="AA135" s="117">
        <f t="shared" si="49"/>
        <v>-415.23551535483375</v>
      </c>
      <c r="AB135" s="110">
        <f t="shared" si="50"/>
        <v>0.88465680129032398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3067.8350066010589</v>
      </c>
      <c r="N140" s="138">
        <f t="shared" ref="N140:N152" si="56">M140/L140</f>
        <v>876.5242876003025</v>
      </c>
      <c r="O140" s="139">
        <f t="shared" ref="O140:O152" si="57">L140-I140</f>
        <v>0</v>
      </c>
      <c r="P140" s="140">
        <f t="shared" ref="P140:P152" si="58">N140-K140</f>
        <v>-109.18999811398317</v>
      </c>
      <c r="Q140" s="141">
        <f t="shared" ref="Q140:Q152" si="59">N140/K140</f>
        <v>0.88922753814523448</v>
      </c>
      <c r="R140" s="294"/>
      <c r="S140" s="142">
        <v>0.70833333333333337</v>
      </c>
      <c r="T140" s="143">
        <v>1.2116782407407409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-382.16499339894108</v>
      </c>
      <c r="AB140" s="141">
        <f t="shared" ref="AB140:AB152" si="61">M140/J140</f>
        <v>0.88922753814523448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675</v>
      </c>
      <c r="G141" s="148">
        <f t="shared" ref="G141:G152" si="62">E141*F141</f>
        <v>12271.5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2708.6387160066492</v>
      </c>
      <c r="N141" s="152">
        <f t="shared" si="56"/>
        <v>902.87957200221638</v>
      </c>
      <c r="O141" s="154">
        <f t="shared" si="57"/>
        <v>0</v>
      </c>
      <c r="P141" s="155">
        <f t="shared" si="58"/>
        <v>-97.120427997783622</v>
      </c>
      <c r="Q141" s="156">
        <f t="shared" si="59"/>
        <v>0.90287957200221636</v>
      </c>
      <c r="R141" s="292">
        <f>Q157</f>
        <v>0.88755348084232011</v>
      </c>
      <c r="S141" s="157">
        <v>0.70833333333333337</v>
      </c>
      <c r="T141" s="158">
        <v>0.71871527777777777</v>
      </c>
      <c r="U141" s="159"/>
      <c r="V141" s="160">
        <v>14.952160197912708</v>
      </c>
      <c r="W141" s="158"/>
      <c r="X141" s="169"/>
      <c r="Y141" s="295"/>
      <c r="Z141" s="296"/>
      <c r="AA141" s="171">
        <f t="shared" si="60"/>
        <v>-291.36128399335075</v>
      </c>
      <c r="AB141" s="156">
        <f t="shared" si="61"/>
        <v>0.90287957200221647</v>
      </c>
      <c r="AC141" s="277">
        <f>AB157</f>
        <v>0.88755348084232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1099</v>
      </c>
      <c r="G142" s="103">
        <f t="shared" si="62"/>
        <v>19979.82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3177.890718512258</v>
      </c>
      <c r="N142" s="106">
        <f t="shared" si="56"/>
        <v>1059.2969061707527</v>
      </c>
      <c r="O142" s="108">
        <f t="shared" si="57"/>
        <v>0</v>
      </c>
      <c r="P142" s="109">
        <f t="shared" si="58"/>
        <v>-140.70309382924734</v>
      </c>
      <c r="Q142" s="110">
        <f t="shared" si="59"/>
        <v>0.8827474218089606</v>
      </c>
      <c r="R142" s="293"/>
      <c r="S142" s="47">
        <v>0.72847222222222219</v>
      </c>
      <c r="T142" s="48">
        <v>0.74287037037037029</v>
      </c>
      <c r="U142" s="111">
        <v>15</v>
      </c>
      <c r="V142" s="112">
        <v>20.749612192728286</v>
      </c>
      <c r="W142" s="113"/>
      <c r="X142" s="13"/>
      <c r="Y142" s="282"/>
      <c r="Z142" s="283"/>
      <c r="AA142" s="172">
        <f t="shared" si="60"/>
        <v>-422.10928148774201</v>
      </c>
      <c r="AB142" s="110">
        <f t="shared" si="61"/>
        <v>0.8827474218089606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816</v>
      </c>
      <c r="G143" s="103">
        <f t="shared" si="62"/>
        <v>20424.48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3187.2574918322202</v>
      </c>
      <c r="N143" s="106">
        <f t="shared" si="56"/>
        <v>637.45149836644407</v>
      </c>
      <c r="O143" s="108">
        <f t="shared" si="57"/>
        <v>0</v>
      </c>
      <c r="P143" s="109">
        <f t="shared" si="58"/>
        <v>-82.548501633555929</v>
      </c>
      <c r="Q143" s="110">
        <f t="shared" si="59"/>
        <v>0.8853493032867279</v>
      </c>
      <c r="R143" s="293"/>
      <c r="S143" s="47">
        <v>0.75277777777777766</v>
      </c>
      <c r="T143" s="48">
        <v>0.76343749999999988</v>
      </c>
      <c r="U143" s="111">
        <v>15</v>
      </c>
      <c r="V143" s="112">
        <v>15.361168692980295</v>
      </c>
      <c r="W143" s="113"/>
      <c r="X143" s="13"/>
      <c r="Y143" s="282"/>
      <c r="Z143" s="283"/>
      <c r="AA143" s="172">
        <f t="shared" si="60"/>
        <v>-412.74250816777976</v>
      </c>
      <c r="AB143" s="110">
        <f t="shared" si="61"/>
        <v>0.8853493032867279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1044</v>
      </c>
      <c r="G144" s="103">
        <f t="shared" si="62"/>
        <v>25912.080000000002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3183.271779637384</v>
      </c>
      <c r="N144" s="106">
        <f t="shared" si="56"/>
        <v>636.65435592747679</v>
      </c>
      <c r="O144" s="108">
        <f t="shared" si="57"/>
        <v>0</v>
      </c>
      <c r="P144" s="109">
        <f t="shared" si="58"/>
        <v>-83.345644072523214</v>
      </c>
      <c r="Q144" s="110">
        <f t="shared" si="59"/>
        <v>0.88424216101038444</v>
      </c>
      <c r="R144" s="293"/>
      <c r="S144" s="47">
        <v>0.77361111111111092</v>
      </c>
      <c r="T144" s="48">
        <v>0.78726851851851831</v>
      </c>
      <c r="U144" s="111">
        <v>14.649999999999892</v>
      </c>
      <c r="V144" s="112">
        <v>19.677867406953077</v>
      </c>
      <c r="W144" s="113"/>
      <c r="X144" s="13"/>
      <c r="Y144" s="282"/>
      <c r="Z144" s="283"/>
      <c r="AA144" s="172">
        <f t="shared" si="60"/>
        <v>-416.72822036261596</v>
      </c>
      <c r="AB144" s="110">
        <f t="shared" si="61"/>
        <v>0.88424216101038444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1703</v>
      </c>
      <c r="G145" s="103">
        <f t="shared" si="62"/>
        <v>30466.670000000002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3189.4964943287569</v>
      </c>
      <c r="N145" s="106">
        <f t="shared" si="56"/>
        <v>797.37412358218921</v>
      </c>
      <c r="O145" s="108">
        <f t="shared" si="57"/>
        <v>0</v>
      </c>
      <c r="P145" s="109">
        <f t="shared" si="58"/>
        <v>-102.62587641781079</v>
      </c>
      <c r="Q145" s="110">
        <f t="shared" si="59"/>
        <v>0.88597124842465469</v>
      </c>
      <c r="R145" s="293"/>
      <c r="S145" s="47">
        <v>0.79722222222222194</v>
      </c>
      <c r="T145" s="48">
        <v>0.81946759259259228</v>
      </c>
      <c r="U145" s="111">
        <v>15</v>
      </c>
      <c r="V145" s="112">
        <v>32.036404549020901</v>
      </c>
      <c r="W145" s="113"/>
      <c r="X145" s="116"/>
      <c r="Y145" s="282"/>
      <c r="Z145" s="283"/>
      <c r="AA145" s="172">
        <f t="shared" si="60"/>
        <v>-410.50350567124315</v>
      </c>
      <c r="AB145" s="110">
        <f t="shared" si="61"/>
        <v>0.88597124842465469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2598</v>
      </c>
      <c r="G146" s="121">
        <f t="shared" si="62"/>
        <v>43282.68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3192.0678973714544</v>
      </c>
      <c r="N146" s="106">
        <f t="shared" si="56"/>
        <v>638.41357947429083</v>
      </c>
      <c r="O146" s="108">
        <f t="shared" si="57"/>
        <v>0</v>
      </c>
      <c r="P146" s="109">
        <f t="shared" si="58"/>
        <v>-81.586420525709173</v>
      </c>
      <c r="Q146" s="110">
        <f t="shared" si="59"/>
        <v>0.88668552704762615</v>
      </c>
      <c r="R146" s="293"/>
      <c r="S146" s="47">
        <v>0.82986111111111083</v>
      </c>
      <c r="T146" s="120">
        <v>0.86377314814814787</v>
      </c>
      <c r="U146" s="111">
        <v>14.966666666666715</v>
      </c>
      <c r="V146" s="112">
        <v>48.833547722578587</v>
      </c>
      <c r="W146" s="113"/>
      <c r="X146" s="50"/>
      <c r="Y146" s="282"/>
      <c r="Z146" s="283"/>
      <c r="AA146" s="172">
        <f t="shared" si="60"/>
        <v>-407.93210262854564</v>
      </c>
      <c r="AB146" s="110">
        <f t="shared" si="61"/>
        <v>0.88668552704762627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1303</v>
      </c>
      <c r="G147" s="121">
        <f t="shared" si="62"/>
        <v>23688.54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2708.6387160066492</v>
      </c>
      <c r="N147" s="106">
        <f t="shared" si="56"/>
        <v>902.87957200221638</v>
      </c>
      <c r="O147" s="123">
        <f t="shared" si="57"/>
        <v>0</v>
      </c>
      <c r="P147" s="124">
        <f t="shared" si="58"/>
        <v>-97.120427997783622</v>
      </c>
      <c r="Q147" s="125">
        <f t="shared" si="59"/>
        <v>0.90287957200221636</v>
      </c>
      <c r="R147" s="293"/>
      <c r="S147" s="47">
        <v>0.87361111111111078</v>
      </c>
      <c r="T147" s="120">
        <v>0.89364583333333303</v>
      </c>
      <c r="U147" s="111">
        <v>15</v>
      </c>
      <c r="V147" s="112">
        <v>28.863207019081862</v>
      </c>
      <c r="W147" s="113"/>
      <c r="X147" s="116"/>
      <c r="Y147" s="282"/>
      <c r="Z147" s="283"/>
      <c r="AA147" s="172">
        <f t="shared" si="60"/>
        <v>-291.36128399335075</v>
      </c>
      <c r="AB147" s="110">
        <f t="shared" si="61"/>
        <v>0.90287957200221647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2782</v>
      </c>
      <c r="G148" s="121">
        <f t="shared" si="62"/>
        <v>50576.76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3177.890718512258</v>
      </c>
      <c r="N148" s="106">
        <f t="shared" si="56"/>
        <v>1059.2969061707527</v>
      </c>
      <c r="O148" s="123">
        <f t="shared" si="57"/>
        <v>0</v>
      </c>
      <c r="P148" s="124">
        <f t="shared" si="58"/>
        <v>-140.70309382924734</v>
      </c>
      <c r="Q148" s="125">
        <f t="shared" si="59"/>
        <v>0.8827474218089606</v>
      </c>
      <c r="R148" s="293"/>
      <c r="S148" s="47">
        <v>0.9034722222222219</v>
      </c>
      <c r="T148" s="120">
        <v>0.93994212962962931</v>
      </c>
      <c r="U148" s="111">
        <v>15</v>
      </c>
      <c r="V148" s="112">
        <v>52.525405932820831</v>
      </c>
      <c r="W148" s="113"/>
      <c r="X148" s="116"/>
      <c r="Y148" s="282"/>
      <c r="Z148" s="283"/>
      <c r="AA148" s="172">
        <f t="shared" si="60"/>
        <v>-422.10928148774201</v>
      </c>
      <c r="AB148" s="110">
        <f t="shared" si="61"/>
        <v>0.8827474218089606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1677</v>
      </c>
      <c r="G149" s="121">
        <f t="shared" si="62"/>
        <v>41975.310000000005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3187.2574918322207</v>
      </c>
      <c r="N149" s="106">
        <f t="shared" si="56"/>
        <v>637.45149836644418</v>
      </c>
      <c r="O149" s="123">
        <f t="shared" si="57"/>
        <v>0</v>
      </c>
      <c r="P149" s="124">
        <f t="shared" si="58"/>
        <v>-82.548501633555816</v>
      </c>
      <c r="Q149" s="125">
        <f t="shared" si="59"/>
        <v>0.88534930328672801</v>
      </c>
      <c r="R149" s="293"/>
      <c r="S149" s="47">
        <v>0.94999999999999962</v>
      </c>
      <c r="T149" s="120">
        <v>0.97192129629629587</v>
      </c>
      <c r="U149" s="111">
        <v>15</v>
      </c>
      <c r="V149" s="112">
        <v>31.569460659470529</v>
      </c>
      <c r="W149" s="126"/>
      <c r="X149" s="127"/>
      <c r="Y149" s="282"/>
      <c r="Z149" s="283"/>
      <c r="AA149" s="172">
        <f t="shared" si="60"/>
        <v>-412.74250816777931</v>
      </c>
      <c r="AB149" s="110">
        <f t="shared" si="61"/>
        <v>0.88534930328672801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2279</v>
      </c>
      <c r="G150" s="121">
        <f t="shared" si="62"/>
        <v>56564.78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3183.271779637385</v>
      </c>
      <c r="N150" s="106">
        <f t="shared" si="56"/>
        <v>636.65435592747701</v>
      </c>
      <c r="O150" s="123">
        <f t="shared" si="57"/>
        <v>0</v>
      </c>
      <c r="P150" s="124">
        <f t="shared" si="58"/>
        <v>-83.345644072522987</v>
      </c>
      <c r="Q150" s="125">
        <f t="shared" si="59"/>
        <v>0.88424216101038478</v>
      </c>
      <c r="R150" s="293"/>
      <c r="S150" s="47">
        <v>0.98194444444444406</v>
      </c>
      <c r="T150" s="120">
        <v>1.0117708333333328</v>
      </c>
      <c r="U150" s="111">
        <v>15</v>
      </c>
      <c r="V150" s="112">
        <v>42.955804425714611</v>
      </c>
      <c r="W150" s="126"/>
      <c r="X150" s="127"/>
      <c r="Y150" s="282"/>
      <c r="Z150" s="283"/>
      <c r="AA150" s="172">
        <f t="shared" si="60"/>
        <v>-416.72822036261505</v>
      </c>
      <c r="AB150" s="110">
        <f t="shared" si="61"/>
        <v>0.88424216101038466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4394</v>
      </c>
      <c r="G151" s="121">
        <f t="shared" si="62"/>
        <v>78608.66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3189.4964943287569</v>
      </c>
      <c r="N151" s="106">
        <f t="shared" si="56"/>
        <v>797.37412358218921</v>
      </c>
      <c r="O151" s="123">
        <f t="shared" si="57"/>
        <v>0</v>
      </c>
      <c r="P151" s="124">
        <f t="shared" si="58"/>
        <v>-102.62587641781079</v>
      </c>
      <c r="Q151" s="125">
        <f t="shared" si="59"/>
        <v>0.88597124842465469</v>
      </c>
      <c r="R151" s="293"/>
      <c r="S151" s="47">
        <v>1.0215277777777774</v>
      </c>
      <c r="T151" s="120">
        <v>1.0789236111111107</v>
      </c>
      <c r="U151" s="111">
        <v>15</v>
      </c>
      <c r="V151" s="112">
        <v>82.658814790603543</v>
      </c>
      <c r="W151" s="126"/>
      <c r="X151" s="127"/>
      <c r="Y151" s="282"/>
      <c r="Z151" s="283"/>
      <c r="AA151" s="172">
        <f t="shared" si="60"/>
        <v>-410.50350567124315</v>
      </c>
      <c r="AB151" s="110">
        <f t="shared" si="61"/>
        <v>0.88597124842465469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6634</v>
      </c>
      <c r="G152" s="121">
        <f t="shared" si="62"/>
        <v>110522.44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3192.0678973714544</v>
      </c>
      <c r="N152" s="106">
        <f t="shared" si="56"/>
        <v>638.41357947429083</v>
      </c>
      <c r="O152" s="123">
        <f t="shared" si="57"/>
        <v>0</v>
      </c>
      <c r="P152" s="124">
        <f t="shared" si="58"/>
        <v>-81.586420525709173</v>
      </c>
      <c r="Q152" s="125">
        <f t="shared" si="59"/>
        <v>0.88668552704762615</v>
      </c>
      <c r="R152" s="293"/>
      <c r="S152" s="47">
        <v>1.0888888888888886</v>
      </c>
      <c r="T152" s="120">
        <v>1.1754745370370367</v>
      </c>
      <c r="U152" s="111">
        <v>15</v>
      </c>
      <c r="V152" s="112">
        <v>124.69659568575301</v>
      </c>
      <c r="W152" s="126"/>
      <c r="X152" s="127"/>
      <c r="Y152" s="282"/>
      <c r="Z152" s="283"/>
      <c r="AA152" s="172">
        <f t="shared" si="60"/>
        <v>-407.93210262854564</v>
      </c>
      <c r="AB152" s="110">
        <f t="shared" si="61"/>
        <v>0.88668552704762627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3106.4371829481202</v>
      </c>
      <c r="N157" s="138">
        <f>M157/L157</f>
        <v>745.54492390754876</v>
      </c>
      <c r="O157" s="139">
        <f>L157-I157</f>
        <v>0</v>
      </c>
      <c r="P157" s="140">
        <f>N157-K157</f>
        <v>-94.455076092451122</v>
      </c>
      <c r="Q157" s="141">
        <f>N157/K157</f>
        <v>0.88755348084232011</v>
      </c>
      <c r="R157" s="294"/>
      <c r="S157" s="142">
        <v>0.70833333333333337</v>
      </c>
      <c r="T157" s="143">
        <v>1.1754745370370367</v>
      </c>
      <c r="U157" s="144"/>
      <c r="V157" s="166"/>
      <c r="W157" s="167"/>
      <c r="X157" s="138"/>
      <c r="Y157" s="285"/>
      <c r="Z157" s="286"/>
      <c r="AA157" s="174">
        <f>M157-J157</f>
        <v>-393.56281705187985</v>
      </c>
      <c r="AB157" s="141">
        <f>M157/J157</f>
        <v>0.88755348084232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30" priority="1" operator="greaterThan">
      <formula>0</formula>
    </cfRule>
  </conditionalFormatting>
  <conditionalFormatting sqref="P5:P157 AA5:AA157">
    <cfRule type="cellIs" dxfId="629" priority="4" operator="lessThan">
      <formula>0</formula>
    </cfRule>
  </conditionalFormatting>
  <conditionalFormatting sqref="Q5:Q157 AB5:AB157">
    <cfRule type="cellIs" dxfId="628" priority="2" operator="greaterThan">
      <formula>1</formula>
    </cfRule>
    <cfRule type="cellIs" dxfId="627" priority="3" operator="lessThan">
      <formula>0.8</formula>
    </cfRule>
  </conditionalFormatting>
  <conditionalFormatting sqref="AC5:AC6 R5:R157 AC90:AC95">
    <cfRule type="cellIs" dxfId="626" priority="5" operator="lessThan">
      <formula>0.8</formula>
    </cfRule>
  </conditionalFormatting>
  <conditionalFormatting sqref="AC12:AC20">
    <cfRule type="cellIs" dxfId="625" priority="13" operator="lessThan">
      <formula>0.8</formula>
    </cfRule>
  </conditionalFormatting>
  <conditionalFormatting sqref="AC22:AC27">
    <cfRule type="cellIs" dxfId="624" priority="12" operator="lessThan">
      <formula>0.8</formula>
    </cfRule>
  </conditionalFormatting>
  <conditionalFormatting sqref="AC39">
    <cfRule type="cellIs" dxfId="623" priority="11" operator="lessThan">
      <formula>0.8</formula>
    </cfRule>
  </conditionalFormatting>
  <conditionalFormatting sqref="AC56">
    <cfRule type="cellIs" dxfId="622" priority="7" operator="lessThan">
      <formula>0.8</formula>
    </cfRule>
  </conditionalFormatting>
  <conditionalFormatting sqref="AC73:AC78">
    <cfRule type="cellIs" dxfId="621" priority="6" operator="lessThan">
      <formula>0.8</formula>
    </cfRule>
  </conditionalFormatting>
  <conditionalFormatting sqref="AC107">
    <cfRule type="cellIs" dxfId="620" priority="10" operator="lessThan">
      <formula>0.8</formula>
    </cfRule>
  </conditionalFormatting>
  <conditionalFormatting sqref="AC124">
    <cfRule type="cellIs" dxfId="619" priority="9" operator="lessThan">
      <formula>0.8</formula>
    </cfRule>
  </conditionalFormatting>
  <conditionalFormatting sqref="AC141:AC146">
    <cfRule type="cellIs" dxfId="618" priority="8" operator="lessThan">
      <formula>0.8</formula>
    </cfRule>
  </conditionalFormatting>
  <dataValidations count="1">
    <dataValidation type="list" allowBlank="1" showInputMessage="1" showErrorMessage="1" sqref="Y5:Z157" xr:uid="{A0967635-4BEC-4D6C-9DB0-B30A4FE359D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4475-5FF9-418E-9366-806273F46372}">
  <sheetPr codeName="工作表4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21" sqref="Q21"/>
      <selection pane="bottomLeft" activeCell="Y148" sqref="Y14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79244</v>
      </c>
      <c r="E1" s="88" t="s">
        <v>3</v>
      </c>
      <c r="F1" s="89">
        <f>SUM(G5:G140)</f>
        <v>3661135.96</v>
      </c>
      <c r="G1" s="90" t="s">
        <v>84</v>
      </c>
      <c r="H1" s="91">
        <f>L21+L38+L55+L72+L89+L106+L123+L140</f>
        <v>156.28333333333333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46140</v>
      </c>
      <c r="B2" s="343"/>
      <c r="C2" s="92" t="s">
        <v>40</v>
      </c>
      <c r="D2" s="93">
        <f>AVERAGE(N21,N38,N55,N72,N89,N106,N123,N140)</f>
        <v>126.39928883868902</v>
      </c>
      <c r="E2" s="93" t="s">
        <v>91</v>
      </c>
      <c r="F2" s="94">
        <f>F1/D1</f>
        <v>46.200797031951943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70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3963</v>
      </c>
      <c r="G5" s="148">
        <f t="shared" ref="G5:G7" si="0">E5*F5</f>
        <v>224979.51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1780.1585139318909</v>
      </c>
      <c r="N5" s="152">
        <f>M5/L5</f>
        <v>74.173271413828786</v>
      </c>
      <c r="O5" s="154">
        <f>L5-I5</f>
        <v>0</v>
      </c>
      <c r="P5" s="155">
        <f>N5-K5</f>
        <v>-9.1600619195045425</v>
      </c>
      <c r="Q5" s="156">
        <f>N5/K5</f>
        <v>0.89007925696594548</v>
      </c>
      <c r="R5" s="292">
        <f>Q21</f>
        <v>0.89337040825882885</v>
      </c>
      <c r="S5" s="157">
        <v>0.25</v>
      </c>
      <c r="T5" s="158">
        <v>0.34275462962962966</v>
      </c>
      <c r="U5" s="159"/>
      <c r="V5" s="160">
        <v>133.57237467286438</v>
      </c>
      <c r="W5" s="181"/>
      <c r="X5" s="152"/>
      <c r="Y5" s="12"/>
      <c r="Z5" s="198"/>
      <c r="AA5" s="295"/>
      <c r="AB5" s="296"/>
      <c r="AC5" s="12">
        <v>5</v>
      </c>
      <c r="AD5" s="198"/>
      <c r="AE5" s="178">
        <f>M5-J5</f>
        <v>-219.84148606810913</v>
      </c>
      <c r="AF5" s="132">
        <f>M5/J5</f>
        <v>0.89007925696594548</v>
      </c>
      <c r="AG5" s="367">
        <f>AF21</f>
        <v>0.89337040825882885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5566</v>
      </c>
      <c r="G6" s="103">
        <f t="shared" si="0"/>
        <v>331288.32000000001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1790.1997644980881</v>
      </c>
      <c r="N6" s="106">
        <f>M6/L6</f>
        <v>74.591656854087006</v>
      </c>
      <c r="O6" s="108">
        <f>L6-I6</f>
        <v>0</v>
      </c>
      <c r="P6" s="109">
        <f>N6-K6</f>
        <v>-8.7416764792463226</v>
      </c>
      <c r="Q6" s="110">
        <f>N6/K6</f>
        <v>0.89509988224904413</v>
      </c>
      <c r="R6" s="293"/>
      <c r="S6" s="47">
        <v>0.34583333333333333</v>
      </c>
      <c r="T6" s="48">
        <v>0.47537037037037033</v>
      </c>
      <c r="U6" s="111">
        <v>5</v>
      </c>
      <c r="V6" s="112">
        <v>186.5490134804208</v>
      </c>
      <c r="W6" s="113">
        <v>0.47537037037037033</v>
      </c>
      <c r="X6" s="116">
        <v>0.5131944444444444</v>
      </c>
      <c r="Y6" s="12"/>
      <c r="Z6" s="198"/>
      <c r="AA6" s="282"/>
      <c r="AB6" s="283"/>
      <c r="AC6" s="12">
        <v>6</v>
      </c>
      <c r="AD6" s="198"/>
      <c r="AE6" s="117">
        <f>M6-J6</f>
        <v>-209.80023550191186</v>
      </c>
      <c r="AF6" s="110">
        <f>M6/J6</f>
        <v>0.89509988224904402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2806</v>
      </c>
      <c r="G7" s="103">
        <f t="shared" si="0"/>
        <v>217016.04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1789.8641711229952</v>
      </c>
      <c r="N7" s="106">
        <f>M7/L7</f>
        <v>77.820181353173709</v>
      </c>
      <c r="O7" s="108">
        <f>L7-I7</f>
        <v>0</v>
      </c>
      <c r="P7" s="109">
        <f>N7-K7</f>
        <v>-9.1363403859567285</v>
      </c>
      <c r="Q7" s="110">
        <f>N7/K7</f>
        <v>0.89493208556149761</v>
      </c>
      <c r="R7" s="293"/>
      <c r="S7" s="47">
        <v>0.5131944444444444</v>
      </c>
      <c r="T7" s="48">
        <v>0.57850694444444439</v>
      </c>
      <c r="U7" s="111">
        <v>55</v>
      </c>
      <c r="V7" s="112">
        <v>94.063003615725606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-210.13582887700477</v>
      </c>
      <c r="AF7" s="110">
        <f>M7/J7</f>
        <v>0.89493208556149761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1786.7408165176578</v>
      </c>
      <c r="N21" s="138">
        <f t="shared" ref="N21:N26" si="5">M21/L21</f>
        <v>75.496090838774265</v>
      </c>
      <c r="O21" s="139">
        <f t="shared" ref="O21:O26" si="6">L21-I21</f>
        <v>0</v>
      </c>
      <c r="P21" s="140">
        <f t="shared" ref="P21:P26" si="7">N21-K21</f>
        <v>-9.0109514147468559</v>
      </c>
      <c r="Q21" s="141">
        <f t="shared" ref="Q21:Q26" si="8">N21/K21</f>
        <v>0.89337040825882885</v>
      </c>
      <c r="R21" s="294"/>
      <c r="S21" s="142">
        <v>0.25</v>
      </c>
      <c r="T21" s="143">
        <v>0.57850694444444439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13</v>
      </c>
      <c r="AD21" s="180">
        <f>SUM(AD5:AD20)</f>
        <v>0</v>
      </c>
      <c r="AE21" s="168">
        <f t="shared" ref="AE21:AE26" si="9">M21-J21</f>
        <v>-213.25918348234222</v>
      </c>
      <c r="AF21" s="141">
        <f t="shared" ref="AF21:AF26" si="10">M21/J21</f>
        <v>0.89337040825882885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2892</v>
      </c>
      <c r="G22" s="148">
        <f t="shared" ref="G22:G26" si="11">E22*F22</f>
        <v>155473.91999999998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1786.8065513744446</v>
      </c>
      <c r="N22" s="152">
        <f t="shared" si="5"/>
        <v>89.34032756872223</v>
      </c>
      <c r="O22" s="154">
        <f t="shared" si="6"/>
        <v>0</v>
      </c>
      <c r="P22" s="155">
        <f t="shared" si="7"/>
        <v>-10.65967243127777</v>
      </c>
      <c r="Q22" s="156">
        <f t="shared" si="8"/>
        <v>0.89340327568722233</v>
      </c>
      <c r="R22" s="292">
        <f>Q38</f>
        <v>0.8978850394224539</v>
      </c>
      <c r="S22" s="157">
        <v>0.25</v>
      </c>
      <c r="T22" s="158">
        <v>0.31743055555555555</v>
      </c>
      <c r="U22" s="159"/>
      <c r="V22" s="160">
        <v>97.111799744927737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 t="shared" si="9"/>
        <v>-213.19344862555545</v>
      </c>
      <c r="AF22" s="156">
        <f t="shared" si="10"/>
        <v>0.89340327568722233</v>
      </c>
      <c r="AG22" s="362">
        <f>AF38</f>
        <v>0.90627648838901909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1853</v>
      </c>
      <c r="G23" s="103">
        <f t="shared" si="11"/>
        <v>87776.61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1786.399999999999</v>
      </c>
      <c r="N23" s="106">
        <f t="shared" si="5"/>
        <v>85.06666666666662</v>
      </c>
      <c r="O23" s="108">
        <f t="shared" si="6"/>
        <v>0</v>
      </c>
      <c r="P23" s="109">
        <f t="shared" si="7"/>
        <v>-10.171428571428621</v>
      </c>
      <c r="Q23" s="110">
        <f t="shared" si="8"/>
        <v>0.89319999999999944</v>
      </c>
      <c r="R23" s="293"/>
      <c r="S23" s="47">
        <v>0.32152777777777775</v>
      </c>
      <c r="T23" s="48">
        <v>0.36474537037037036</v>
      </c>
      <c r="U23" s="111">
        <v>5.8999999999999631</v>
      </c>
      <c r="V23" s="112">
        <v>62.236901030004518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 t="shared" si="9"/>
        <v>-213.60000000000105</v>
      </c>
      <c r="AF23" s="110">
        <f t="shared" si="10"/>
        <v>0.89319999999999944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3078</v>
      </c>
      <c r="G24" s="103">
        <f t="shared" si="11"/>
        <v>183264.12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1791.2494679135723</v>
      </c>
      <c r="N24" s="106">
        <f t="shared" si="5"/>
        <v>77.880411648416185</v>
      </c>
      <c r="O24" s="108">
        <f t="shared" si="6"/>
        <v>0</v>
      </c>
      <c r="P24" s="109">
        <f t="shared" si="7"/>
        <v>-9.076110090714252</v>
      </c>
      <c r="Q24" s="110">
        <f t="shared" si="8"/>
        <v>0.8956247339567861</v>
      </c>
      <c r="R24" s="293"/>
      <c r="S24" s="47">
        <v>0.36874999999999997</v>
      </c>
      <c r="T24" s="48">
        <v>0.44034722222222222</v>
      </c>
      <c r="U24" s="111">
        <v>5.7666666666666355</v>
      </c>
      <c r="V24" s="112">
        <v>103.10121694836468</v>
      </c>
      <c r="W24" s="113">
        <v>0.44034722222222222</v>
      </c>
      <c r="X24" s="116">
        <v>0.47847222222222219</v>
      </c>
      <c r="Y24" s="12"/>
      <c r="Z24" s="198"/>
      <c r="AA24" s="282"/>
      <c r="AB24" s="283"/>
      <c r="AC24" s="12">
        <v>4</v>
      </c>
      <c r="AD24" s="198"/>
      <c r="AE24" s="117">
        <f t="shared" si="9"/>
        <v>-208.75053208642771</v>
      </c>
      <c r="AF24" s="110">
        <f t="shared" si="10"/>
        <v>0.8956247339567861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2463</v>
      </c>
      <c r="G25" s="103">
        <f t="shared" si="11"/>
        <v>176227.65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1787.6326750448841</v>
      </c>
      <c r="N25" s="106">
        <f t="shared" si="5"/>
        <v>81.25603068385837</v>
      </c>
      <c r="O25" s="108">
        <f t="shared" si="6"/>
        <v>0</v>
      </c>
      <c r="P25" s="109">
        <f t="shared" si="7"/>
        <v>-9.6530602252325366</v>
      </c>
      <c r="Q25" s="110">
        <f t="shared" si="8"/>
        <v>0.89381633752244205</v>
      </c>
      <c r="R25" s="293"/>
      <c r="S25" s="47">
        <v>0.47847222222222219</v>
      </c>
      <c r="T25" s="48">
        <v>0.53587962962962954</v>
      </c>
      <c r="U25" s="111">
        <v>54.899999999999949</v>
      </c>
      <c r="V25" s="112">
        <v>82.667989941663777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 t="shared" si="9"/>
        <v>-212.36732495511592</v>
      </c>
      <c r="AF25" s="110">
        <f t="shared" si="10"/>
        <v>0.89381633752244205</v>
      </c>
      <c r="AG25" s="363"/>
    </row>
    <row r="26" spans="1:33" ht="15.75" customHeight="1">
      <c r="A26" s="299"/>
      <c r="B26" s="163" t="s">
        <v>176</v>
      </c>
      <c r="C26" s="280" t="s">
        <v>177</v>
      </c>
      <c r="D26" s="281"/>
      <c r="E26" s="101">
        <v>29.97</v>
      </c>
      <c r="F26" s="111">
        <v>2845</v>
      </c>
      <c r="G26" s="103">
        <f t="shared" si="11"/>
        <v>85264.65</v>
      </c>
      <c r="H26" s="13"/>
      <c r="I26" s="118">
        <v>21</v>
      </c>
      <c r="J26" s="105">
        <v>2790</v>
      </c>
      <c r="K26" s="106">
        <f t="shared" si="1"/>
        <v>132.85714285714286</v>
      </c>
      <c r="L26" s="107">
        <v>22</v>
      </c>
      <c r="M26" s="105">
        <f>F26/V26*60</f>
        <v>2626.6346153846152</v>
      </c>
      <c r="N26" s="106">
        <f t="shared" si="5"/>
        <v>119.39248251748251</v>
      </c>
      <c r="O26" s="108">
        <f t="shared" si="6"/>
        <v>1</v>
      </c>
      <c r="P26" s="109">
        <f t="shared" si="7"/>
        <v>-13.464660339660355</v>
      </c>
      <c r="Q26" s="110">
        <f t="shared" si="8"/>
        <v>0.89865309421761019</v>
      </c>
      <c r="R26" s="293"/>
      <c r="S26" s="47">
        <v>0.5395833333333333</v>
      </c>
      <c r="T26" s="48">
        <v>0.5847106481481481</v>
      </c>
      <c r="U26" s="111">
        <v>5.333333333333421</v>
      </c>
      <c r="V26" s="112">
        <v>64.988102646703524</v>
      </c>
      <c r="W26" s="113"/>
      <c r="X26" s="116"/>
      <c r="Y26" s="12"/>
      <c r="Z26" s="198"/>
      <c r="AA26" s="282"/>
      <c r="AB26" s="283"/>
      <c r="AC26" s="12">
        <v>2</v>
      </c>
      <c r="AD26" s="198"/>
      <c r="AE26" s="117">
        <f t="shared" si="9"/>
        <v>-163.36538461538476</v>
      </c>
      <c r="AF26" s="110">
        <f t="shared" si="10"/>
        <v>0.94144609870416318</v>
      </c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2">AVERAGE(I22:I37)</f>
        <v>21.4</v>
      </c>
      <c r="J38" s="137">
        <f t="shared" si="12"/>
        <v>2158</v>
      </c>
      <c r="K38" s="138">
        <f t="shared" ref="K38" si="13">J38/I38</f>
        <v>100.84112149532712</v>
      </c>
      <c r="L38" s="136">
        <f t="shared" ref="L38:M38" si="14">AVERAGE(L22:L37)</f>
        <v>21.6</v>
      </c>
      <c r="M38" s="137">
        <f t="shared" si="14"/>
        <v>1955.7446619435032</v>
      </c>
      <c r="N38" s="138">
        <f>M38/L38</f>
        <v>90.543734349236246</v>
      </c>
      <c r="O38" s="139">
        <f>L38-I38</f>
        <v>0.20000000000000284</v>
      </c>
      <c r="P38" s="140">
        <f>N38-K38</f>
        <v>-10.29738714609087</v>
      </c>
      <c r="Q38" s="141">
        <f>N38/K38</f>
        <v>0.8978850394224539</v>
      </c>
      <c r="R38" s="294"/>
      <c r="S38" s="142">
        <v>0.25</v>
      </c>
      <c r="T38" s="143">
        <v>0.5847106481481481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12</v>
      </c>
      <c r="AD38" s="180">
        <f>SUM(AD22:AD37)</f>
        <v>0</v>
      </c>
      <c r="AE38" s="168">
        <f>M38-J38</f>
        <v>-202.25533805649684</v>
      </c>
      <c r="AF38" s="141">
        <f>M38/J38</f>
        <v>0.90627648838901909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3732</v>
      </c>
      <c r="G39" s="148">
        <f t="shared" ref="G39:G42" si="15">E39*F39</f>
        <v>73520.399999999994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1080.3619098143238</v>
      </c>
      <c r="N39" s="152">
        <f>M39/L39</f>
        <v>83.104762293409522</v>
      </c>
      <c r="O39" s="154">
        <f>L39-I39</f>
        <v>0</v>
      </c>
      <c r="P39" s="155">
        <f>N39-K39</f>
        <v>-9.202930014282785</v>
      </c>
      <c r="Q39" s="156">
        <f>N39/K39</f>
        <v>0.90030159151193645</v>
      </c>
      <c r="R39" s="292">
        <f>Q55</f>
        <v>0.89496134357671275</v>
      </c>
      <c r="S39" s="157">
        <v>0.25</v>
      </c>
      <c r="T39" s="158">
        <v>0.39392361111111107</v>
      </c>
      <c r="U39" s="159"/>
      <c r="V39" s="160">
        <v>207.26387885933889</v>
      </c>
      <c r="W39" s="158"/>
      <c r="X39" s="169"/>
      <c r="Y39" s="12"/>
      <c r="Z39" s="198"/>
      <c r="AA39" s="295"/>
      <c r="AB39" s="296"/>
      <c r="AC39" s="12">
        <v>3</v>
      </c>
      <c r="AD39" s="198"/>
      <c r="AE39" s="115">
        <f>M39-J39</f>
        <v>-119.63809018567622</v>
      </c>
      <c r="AF39" s="156">
        <f>M39/J39</f>
        <v>0.90030159151193645</v>
      </c>
      <c r="AG39" s="277">
        <f>AF55</f>
        <v>0.89496134357671275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1796</v>
      </c>
      <c r="G40" s="103">
        <f t="shared" si="15"/>
        <v>138920.59999999998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1790.9662025924147</v>
      </c>
      <c r="N40" s="106">
        <f>M40/L40</f>
        <v>68.883315484323646</v>
      </c>
      <c r="O40" s="108">
        <f>L40-I40</f>
        <v>0</v>
      </c>
      <c r="P40" s="109">
        <f>N40-K40</f>
        <v>-8.0397614387532741</v>
      </c>
      <c r="Q40" s="110">
        <f>N40/K40</f>
        <v>0.89548310129620745</v>
      </c>
      <c r="R40" s="293"/>
      <c r="S40" s="47">
        <v>0.39791666666666664</v>
      </c>
      <c r="T40" s="48">
        <v>0.43969907407407405</v>
      </c>
      <c r="U40" s="111">
        <v>5.7500000000000195</v>
      </c>
      <c r="V40" s="112">
        <v>60.168639611410832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-209.03379740758533</v>
      </c>
      <c r="AF40" s="110">
        <f>M40/J40</f>
        <v>0.89548310129620734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1673</v>
      </c>
      <c r="G41" s="103">
        <f t="shared" si="15"/>
        <v>99275.82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1786.2164953622505</v>
      </c>
      <c r="N41" s="106">
        <f>M41/L41</f>
        <v>74.425687306760437</v>
      </c>
      <c r="O41" s="108">
        <f>L41-I41</f>
        <v>0</v>
      </c>
      <c r="P41" s="109">
        <f>N41-K41</f>
        <v>-8.9076460265728912</v>
      </c>
      <c r="Q41" s="110">
        <f>N41/K41</f>
        <v>0.89310824768112529</v>
      </c>
      <c r="R41" s="293"/>
      <c r="S41" s="47">
        <v>0.44374999999999998</v>
      </c>
      <c r="T41" s="48">
        <v>0.48276620370370371</v>
      </c>
      <c r="U41" s="111">
        <v>5.8333333333333393</v>
      </c>
      <c r="V41" s="112">
        <v>56.196995302992434</v>
      </c>
      <c r="W41" s="113">
        <v>0.48276620370370371</v>
      </c>
      <c r="X41" s="116">
        <v>0.52083333333333326</v>
      </c>
      <c r="Y41" s="12"/>
      <c r="Z41" s="198"/>
      <c r="AA41" s="282"/>
      <c r="AB41" s="283"/>
      <c r="AC41" s="12">
        <v>2</v>
      </c>
      <c r="AD41" s="198"/>
      <c r="AE41" s="117">
        <f>M41-J41</f>
        <v>-213.7835046377495</v>
      </c>
      <c r="AF41" s="110">
        <f>M41/J41</f>
        <v>0.89310824768112529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4204</v>
      </c>
      <c r="G42" s="103">
        <f t="shared" si="15"/>
        <v>246648.68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1786.1770659833439</v>
      </c>
      <c r="N42" s="106">
        <f>M42/L42</f>
        <v>77.659872434058428</v>
      </c>
      <c r="O42" s="108">
        <f>L42-I42</f>
        <v>0</v>
      </c>
      <c r="P42" s="109">
        <f>N42-K42</f>
        <v>-9.2966493050720089</v>
      </c>
      <c r="Q42" s="110">
        <f>N42/K42</f>
        <v>0.8930885329916719</v>
      </c>
      <c r="R42" s="293"/>
      <c r="S42" s="47">
        <v>0.52083333333333326</v>
      </c>
      <c r="T42" s="48">
        <v>0.61890046296296286</v>
      </c>
      <c r="U42" s="111">
        <v>54.816666666666549</v>
      </c>
      <c r="V42" s="112">
        <v>141.21780242494287</v>
      </c>
      <c r="W42" s="113"/>
      <c r="X42" s="116"/>
      <c r="Y42" s="12"/>
      <c r="Z42" s="198"/>
      <c r="AA42" s="282"/>
      <c r="AB42" s="283"/>
      <c r="AC42" s="12">
        <v>4</v>
      </c>
      <c r="AD42" s="198"/>
      <c r="AE42" s="117">
        <f>M42-J42</f>
        <v>-213.82293401665606</v>
      </c>
      <c r="AF42" s="110">
        <f>M42/J42</f>
        <v>0.89308853299167201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6">AVERAGE(I39:I54)</f>
        <v>21.5</v>
      </c>
      <c r="J55" s="137">
        <f t="shared" si="16"/>
        <v>1800</v>
      </c>
      <c r="K55" s="138">
        <f t="shared" ref="K55" si="17">J55/I55</f>
        <v>83.720930232558146</v>
      </c>
      <c r="L55" s="136">
        <f t="shared" ref="L55:M55" si="18">AVERAGE(L39:L54)</f>
        <v>21.5</v>
      </c>
      <c r="M55" s="137">
        <f t="shared" si="18"/>
        <v>1610.9304184380831</v>
      </c>
      <c r="N55" s="138">
        <f t="shared" ref="N55:N60" si="19">M55/L55</f>
        <v>74.926996206422473</v>
      </c>
      <c r="O55" s="139">
        <f t="shared" ref="O55:O60" si="20">L55-I55</f>
        <v>0</v>
      </c>
      <c r="P55" s="140">
        <f t="shared" ref="P55:P60" si="21">N55-K55</f>
        <v>-8.7939340261356733</v>
      </c>
      <c r="Q55" s="141">
        <f t="shared" ref="Q55:Q60" si="22">N55/K55</f>
        <v>0.89496134357671275</v>
      </c>
      <c r="R55" s="294"/>
      <c r="S55" s="142">
        <v>0.25</v>
      </c>
      <c r="T55" s="143">
        <v>0.61890046296296286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 t="shared" ref="AE55:AE60" si="23">M55-J55</f>
        <v>-189.06958156191695</v>
      </c>
      <c r="AF55" s="141">
        <f t="shared" ref="AF55:AF60" si="24">M55/J55</f>
        <v>0.89496134357671275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2455</v>
      </c>
      <c r="G56" s="148">
        <f t="shared" ref="G56:G60" si="25">E56*F56</f>
        <v>70851.3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3172.4271339627066</v>
      </c>
      <c r="N56" s="152">
        <f t="shared" si="19"/>
        <v>166.96984915593194</v>
      </c>
      <c r="O56" s="154">
        <f t="shared" si="20"/>
        <v>0</v>
      </c>
      <c r="P56" s="155">
        <f t="shared" si="21"/>
        <v>-22.50383505459439</v>
      </c>
      <c r="Q56" s="156">
        <f t="shared" si="22"/>
        <v>0.88122975943408521</v>
      </c>
      <c r="R56" s="292">
        <f>Q72</f>
        <v>0.87851748355354542</v>
      </c>
      <c r="S56" s="157">
        <v>0.20833333333333334</v>
      </c>
      <c r="T56" s="158">
        <v>0.24056712962962964</v>
      </c>
      <c r="U56" s="159"/>
      <c r="V56" s="160">
        <v>46.431326482826499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23"/>
        <v>-427.57286603729335</v>
      </c>
      <c r="AF56" s="156">
        <f t="shared" si="24"/>
        <v>0.88122975943408521</v>
      </c>
      <c r="AG56" s="277">
        <f>AF72</f>
        <v>0.87851748355354553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3204</v>
      </c>
      <c r="G57" s="103">
        <f t="shared" si="25"/>
        <v>99676.44</v>
      </c>
      <c r="H57" s="26"/>
      <c r="I57" s="104">
        <v>19</v>
      </c>
      <c r="J57" s="105">
        <v>3600</v>
      </c>
      <c r="K57" s="106">
        <f t="shared" ref="K57:K76" si="26">J57/I57</f>
        <v>189.47368421052633</v>
      </c>
      <c r="L57" s="107">
        <v>19</v>
      </c>
      <c r="M57" s="105">
        <f>F57/V57*60</f>
        <v>3171.6560903523614</v>
      </c>
      <c r="N57" s="106">
        <f t="shared" si="19"/>
        <v>166.92926791328219</v>
      </c>
      <c r="O57" s="108">
        <f t="shared" si="20"/>
        <v>0</v>
      </c>
      <c r="P57" s="109">
        <f t="shared" si="21"/>
        <v>-22.54441629724414</v>
      </c>
      <c r="Q57" s="110">
        <f t="shared" si="22"/>
        <v>0.88101558065343366</v>
      </c>
      <c r="R57" s="293"/>
      <c r="S57" s="47">
        <v>0.24374999999999999</v>
      </c>
      <c r="T57" s="48">
        <v>0.28583333333333333</v>
      </c>
      <c r="U57" s="111">
        <v>4.5833333333333037</v>
      </c>
      <c r="V57" s="112">
        <v>60.611867908617647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23"/>
        <v>-428.34390964763861</v>
      </c>
      <c r="AF57" s="110">
        <f t="shared" si="24"/>
        <v>0.88101558065343377</v>
      </c>
      <c r="AG57" s="278"/>
    </row>
    <row r="58" spans="1:33" ht="15.75" customHeight="1">
      <c r="A58" s="298"/>
      <c r="B58" s="100" t="s">
        <v>241</v>
      </c>
      <c r="C58" s="366" t="s">
        <v>265</v>
      </c>
      <c r="D58" s="366"/>
      <c r="E58" s="101">
        <v>38.99</v>
      </c>
      <c r="F58" s="102">
        <v>5677</v>
      </c>
      <c r="G58" s="103">
        <f t="shared" si="25"/>
        <v>221346.23</v>
      </c>
      <c r="H58" s="26"/>
      <c r="I58" s="104">
        <v>19</v>
      </c>
      <c r="J58" s="105">
        <v>3600</v>
      </c>
      <c r="K58" s="106">
        <f t="shared" si="26"/>
        <v>189.47368421052633</v>
      </c>
      <c r="L58" s="107">
        <v>19</v>
      </c>
      <c r="M58" s="105">
        <f>F58/V58*60</f>
        <v>2951.9999999999995</v>
      </c>
      <c r="N58" s="106">
        <f t="shared" si="19"/>
        <v>155.36842105263156</v>
      </c>
      <c r="O58" s="108">
        <f t="shared" si="20"/>
        <v>0</v>
      </c>
      <c r="P58" s="109">
        <f t="shared" si="21"/>
        <v>-34.105263157894768</v>
      </c>
      <c r="Q58" s="110">
        <f t="shared" si="22"/>
        <v>0.81999999999999984</v>
      </c>
      <c r="R58" s="293"/>
      <c r="S58" s="47">
        <v>0.28888888888888886</v>
      </c>
      <c r="T58" s="48">
        <v>0.36901620370370369</v>
      </c>
      <c r="U58" s="111">
        <v>5</v>
      </c>
      <c r="V58" s="112">
        <v>115.38617886178862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23"/>
        <v>-648.00000000000045</v>
      </c>
      <c r="AF58" s="110">
        <f t="shared" si="24"/>
        <v>0.81999999999999984</v>
      </c>
      <c r="AG58" s="278"/>
    </row>
    <row r="59" spans="1:33" ht="15.75" customHeight="1">
      <c r="A59" s="298"/>
      <c r="B59" s="100" t="s">
        <v>241</v>
      </c>
      <c r="C59" s="366" t="s">
        <v>243</v>
      </c>
      <c r="D59" s="366"/>
      <c r="E59" s="101">
        <v>38.479999999999997</v>
      </c>
      <c r="F59" s="102">
        <v>5261</v>
      </c>
      <c r="G59" s="103">
        <f t="shared" si="25"/>
        <v>202443.27999999997</v>
      </c>
      <c r="H59" s="26"/>
      <c r="I59" s="104">
        <v>20</v>
      </c>
      <c r="J59" s="105">
        <v>3600</v>
      </c>
      <c r="K59" s="106">
        <f t="shared" si="26"/>
        <v>180</v>
      </c>
      <c r="L59" s="107">
        <v>20</v>
      </c>
      <c r="M59" s="105">
        <f>F59/V59*60</f>
        <v>3257.7315802560033</v>
      </c>
      <c r="N59" s="106">
        <f t="shared" si="19"/>
        <v>162.88657901280015</v>
      </c>
      <c r="O59" s="108">
        <f t="shared" si="20"/>
        <v>0</v>
      </c>
      <c r="P59" s="109">
        <f t="shared" si="21"/>
        <v>-17.113420987199845</v>
      </c>
      <c r="Q59" s="110">
        <f t="shared" si="22"/>
        <v>0.90492543896000088</v>
      </c>
      <c r="R59" s="293"/>
      <c r="S59" s="47">
        <v>0.37291666666666662</v>
      </c>
      <c r="T59" s="48">
        <v>0.44019675925925922</v>
      </c>
      <c r="U59" s="111">
        <v>5.6166666666666121</v>
      </c>
      <c r="V59" s="112">
        <v>96.895644169429829</v>
      </c>
      <c r="W59" s="113">
        <v>0.44019675925925922</v>
      </c>
      <c r="X59" s="116">
        <v>0.47777777777777769</v>
      </c>
      <c r="Y59" s="12"/>
      <c r="Z59" s="198"/>
      <c r="AA59" s="282"/>
      <c r="AB59" s="283"/>
      <c r="AC59" s="12">
        <v>2</v>
      </c>
      <c r="AD59" s="198"/>
      <c r="AE59" s="199">
        <f t="shared" si="23"/>
        <v>-342.26841974399667</v>
      </c>
      <c r="AF59" s="200">
        <f t="shared" si="24"/>
        <v>0.90492543896000088</v>
      </c>
      <c r="AG59" s="278"/>
    </row>
    <row r="60" spans="1:33" ht="15.75" customHeight="1">
      <c r="A60" s="299"/>
      <c r="B60" s="100" t="s">
        <v>241</v>
      </c>
      <c r="C60" s="366" t="s">
        <v>244</v>
      </c>
      <c r="D60" s="366"/>
      <c r="E60" s="101">
        <v>37.799999999999997</v>
      </c>
      <c r="F60" s="105">
        <v>6520</v>
      </c>
      <c r="G60" s="103">
        <f t="shared" si="25"/>
        <v>246455.99999999997</v>
      </c>
      <c r="H60" s="13"/>
      <c r="I60" s="104">
        <v>21</v>
      </c>
      <c r="J60" s="105">
        <v>3600</v>
      </c>
      <c r="K60" s="106">
        <f t="shared" si="26"/>
        <v>171.42857142857142</v>
      </c>
      <c r="L60" s="107">
        <v>21</v>
      </c>
      <c r="M60" s="105">
        <f>F60/V60*60</f>
        <v>3259.4998993927506</v>
      </c>
      <c r="N60" s="106">
        <f t="shared" si="19"/>
        <v>155.21428092346432</v>
      </c>
      <c r="O60" s="108">
        <f t="shared" si="20"/>
        <v>0</v>
      </c>
      <c r="P60" s="109">
        <f t="shared" si="21"/>
        <v>-16.214290505107101</v>
      </c>
      <c r="Q60" s="110">
        <f t="shared" si="22"/>
        <v>0.90541663872020861</v>
      </c>
      <c r="R60" s="293"/>
      <c r="S60" s="47">
        <v>0.47777777777777769</v>
      </c>
      <c r="T60" s="48">
        <v>0.56112268518518515</v>
      </c>
      <c r="U60" s="111">
        <v>55</v>
      </c>
      <c r="V60" s="112">
        <v>120.01841143571782</v>
      </c>
      <c r="W60" s="113"/>
      <c r="X60" s="116"/>
      <c r="Y60" s="12"/>
      <c r="Z60" s="198"/>
      <c r="AA60" s="282"/>
      <c r="AB60" s="283"/>
      <c r="AC60" s="12">
        <v>4</v>
      </c>
      <c r="AD60" s="198"/>
      <c r="AE60" s="199">
        <f t="shared" si="23"/>
        <v>-340.50010060724935</v>
      </c>
      <c r="AF60" s="200">
        <f t="shared" si="24"/>
        <v>0.9054166387202085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07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07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7">AVERAGE(I56:I71)</f>
        <v>19.600000000000001</v>
      </c>
      <c r="J72" s="137">
        <f t="shared" si="27"/>
        <v>3600</v>
      </c>
      <c r="K72" s="138">
        <f t="shared" ref="K72" si="28">J72/I72</f>
        <v>183.67346938775509</v>
      </c>
      <c r="L72" s="136">
        <f t="shared" ref="L72:M72" si="29">AVERAGE(L56:L71)</f>
        <v>19.600000000000001</v>
      </c>
      <c r="M72" s="137">
        <f t="shared" si="29"/>
        <v>3162.6629407927639</v>
      </c>
      <c r="N72" s="138">
        <f>M72/L72</f>
        <v>161.36035412207977</v>
      </c>
      <c r="O72" s="139">
        <f>L72-I72</f>
        <v>0</v>
      </c>
      <c r="P72" s="140">
        <f>N72-K72</f>
        <v>-22.313115265675322</v>
      </c>
      <c r="Q72" s="141">
        <f>N72/K72</f>
        <v>0.87851748355354542</v>
      </c>
      <c r="R72" s="294"/>
      <c r="S72" s="142">
        <v>0.20833333333333334</v>
      </c>
      <c r="T72" s="143">
        <v>0.56112268518518515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>M72-J72</f>
        <v>-437.33705920723605</v>
      </c>
      <c r="AF72" s="141">
        <f>M72/J72</f>
        <v>0.87851748355354553</v>
      </c>
      <c r="AG72" s="279"/>
    </row>
    <row r="73" spans="1:33" ht="15.75" customHeight="1">
      <c r="A73" s="287" t="s">
        <v>245</v>
      </c>
      <c r="B73" s="114" t="s">
        <v>176</v>
      </c>
      <c r="C73" s="290" t="s">
        <v>209</v>
      </c>
      <c r="D73" s="291"/>
      <c r="E73" s="147">
        <v>21.92</v>
      </c>
      <c r="F73" s="97">
        <v>963</v>
      </c>
      <c r="G73" s="148">
        <f t="shared" ref="G73:G76" si="30">E73*F73</f>
        <v>21108.960000000003</v>
      </c>
      <c r="H73" s="149"/>
      <c r="I73" s="150">
        <v>6</v>
      </c>
      <c r="J73" s="151">
        <v>3600</v>
      </c>
      <c r="K73" s="152">
        <f>J73/I73</f>
        <v>600</v>
      </c>
      <c r="L73" s="153">
        <v>6</v>
      </c>
      <c r="M73" s="151">
        <f>F73/V73*60</f>
        <v>3259.1807949676459</v>
      </c>
      <c r="N73" s="152">
        <f>M73/L73</f>
        <v>543.19679916127427</v>
      </c>
      <c r="O73" s="154">
        <f>L73-I73</f>
        <v>0</v>
      </c>
      <c r="P73" s="155">
        <f>N73-K73</f>
        <v>-56.803200838725729</v>
      </c>
      <c r="Q73" s="156">
        <f>N73/K73</f>
        <v>0.90532799860212376</v>
      </c>
      <c r="R73" s="292">
        <f>Q89</f>
        <v>0.89740939876259274</v>
      </c>
      <c r="S73" s="206">
        <v>0.29166666666666669</v>
      </c>
      <c r="T73" s="158">
        <v>0.30396990740740742</v>
      </c>
      <c r="U73" s="159"/>
      <c r="V73" s="160">
        <v>17.728381343316546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>M73-J73</f>
        <v>-340.81920503235415</v>
      </c>
      <c r="AF73" s="156">
        <f>M73/J73</f>
        <v>0.90532799860212387</v>
      </c>
      <c r="AG73" s="277">
        <f>AF89</f>
        <v>0.89740939876259274</v>
      </c>
    </row>
    <row r="74" spans="1:33" ht="15.75" customHeight="1">
      <c r="A74" s="288"/>
      <c r="B74" s="100" t="s">
        <v>206</v>
      </c>
      <c r="C74" s="280" t="s">
        <v>229</v>
      </c>
      <c r="D74" s="281"/>
      <c r="E74" s="101">
        <v>30.36</v>
      </c>
      <c r="F74" s="102">
        <v>1817</v>
      </c>
      <c r="G74" s="103">
        <f t="shared" si="30"/>
        <v>55164.119999999995</v>
      </c>
      <c r="H74" s="26"/>
      <c r="I74" s="104">
        <v>11</v>
      </c>
      <c r="J74" s="105">
        <v>3000</v>
      </c>
      <c r="K74" s="106">
        <f t="shared" si="26"/>
        <v>272.72727272727275</v>
      </c>
      <c r="L74" s="107">
        <v>11</v>
      </c>
      <c r="M74" s="105">
        <f>F74/V74*60</f>
        <v>2651.5180131291809</v>
      </c>
      <c r="N74" s="106">
        <f>M74/L74</f>
        <v>241.04709210265281</v>
      </c>
      <c r="O74" s="108">
        <f>L74-I74</f>
        <v>0</v>
      </c>
      <c r="P74" s="109">
        <f>N74-K74</f>
        <v>-31.680180624619936</v>
      </c>
      <c r="Q74" s="110">
        <f>N74/K74</f>
        <v>0.88383933770972689</v>
      </c>
      <c r="R74" s="293"/>
      <c r="S74" s="47">
        <v>0.30694444444444446</v>
      </c>
      <c r="T74" s="48">
        <v>0.33548611111111115</v>
      </c>
      <c r="U74" s="111">
        <v>5</v>
      </c>
      <c r="V74" s="112">
        <v>41.11606991171837</v>
      </c>
      <c r="W74" s="113"/>
      <c r="X74" s="13"/>
      <c r="Y74" s="12"/>
      <c r="Z74" s="198"/>
      <c r="AA74" s="282"/>
      <c r="AB74" s="283"/>
      <c r="AC74" s="12">
        <v>2</v>
      </c>
      <c r="AD74" s="198"/>
      <c r="AE74" s="117">
        <f>M74-J74</f>
        <v>-348.48198687081913</v>
      </c>
      <c r="AF74" s="110">
        <f>M74/J74</f>
        <v>0.883839337709727</v>
      </c>
      <c r="AG74" s="278"/>
    </row>
    <row r="75" spans="1:33" ht="15.75" customHeight="1">
      <c r="A75" s="288"/>
      <c r="B75" s="100" t="s">
        <v>206</v>
      </c>
      <c r="C75" s="280" t="s">
        <v>246</v>
      </c>
      <c r="D75" s="281"/>
      <c r="E75" s="101">
        <v>23.19</v>
      </c>
      <c r="F75" s="102">
        <v>1255</v>
      </c>
      <c r="G75" s="103">
        <f t="shared" si="30"/>
        <v>29103.45</v>
      </c>
      <c r="H75" s="26"/>
      <c r="I75" s="104">
        <v>6</v>
      </c>
      <c r="J75" s="105">
        <v>2500</v>
      </c>
      <c r="K75" s="106">
        <f t="shared" si="26"/>
        <v>416.66666666666669</v>
      </c>
      <c r="L75" s="107">
        <v>6</v>
      </c>
      <c r="M75" s="105">
        <f>F75/V75*60</f>
        <v>2249.181026309117</v>
      </c>
      <c r="N75" s="106">
        <f>M75/L75</f>
        <v>374.86350438485283</v>
      </c>
      <c r="O75" s="108">
        <f>L75-I75</f>
        <v>0</v>
      </c>
      <c r="P75" s="109">
        <f>N75-K75</f>
        <v>-41.803162281813854</v>
      </c>
      <c r="Q75" s="110">
        <f>N75/K75</f>
        <v>0.89967241052364677</v>
      </c>
      <c r="R75" s="293"/>
      <c r="S75" s="47">
        <v>0.33888888888888891</v>
      </c>
      <c r="T75" s="48">
        <v>0.36212962962962963</v>
      </c>
      <c r="U75" s="111">
        <v>4.8999999999999666</v>
      </c>
      <c r="V75" s="112">
        <v>33.478852577538646</v>
      </c>
      <c r="W75" s="113"/>
      <c r="X75" s="116"/>
      <c r="Y75" s="12"/>
      <c r="Z75" s="198"/>
      <c r="AA75" s="282"/>
      <c r="AB75" s="283"/>
      <c r="AC75" s="12">
        <v>2</v>
      </c>
      <c r="AD75" s="198"/>
      <c r="AE75" s="117">
        <f>M75-J75</f>
        <v>-250.81897369088301</v>
      </c>
      <c r="AF75" s="110">
        <f>M75/J75</f>
        <v>0.89967241052364677</v>
      </c>
      <c r="AG75" s="278"/>
    </row>
    <row r="76" spans="1:33" ht="15.75" customHeight="1">
      <c r="A76" s="288"/>
      <c r="B76" s="100" t="s">
        <v>206</v>
      </c>
      <c r="C76" s="280" t="s">
        <v>257</v>
      </c>
      <c r="D76" s="281"/>
      <c r="E76" s="101">
        <v>23.55</v>
      </c>
      <c r="F76" s="102">
        <v>1723</v>
      </c>
      <c r="G76" s="103">
        <f t="shared" si="30"/>
        <v>40576.65</v>
      </c>
      <c r="H76" s="26"/>
      <c r="I76" s="104">
        <v>6</v>
      </c>
      <c r="J76" s="105">
        <v>2500</v>
      </c>
      <c r="K76" s="106">
        <f t="shared" si="26"/>
        <v>416.66666666666669</v>
      </c>
      <c r="L76" s="107">
        <v>6</v>
      </c>
      <c r="M76" s="105">
        <f>F76/V76*60</f>
        <v>2250.069191240133</v>
      </c>
      <c r="N76" s="106">
        <f>M76/L76</f>
        <v>375.01153187335552</v>
      </c>
      <c r="O76" s="108">
        <f>L76-I76</f>
        <v>0</v>
      </c>
      <c r="P76" s="109">
        <f>N76-K76</f>
        <v>-41.655134793311163</v>
      </c>
      <c r="Q76" s="110">
        <f>N76/K76</f>
        <v>0.9000276764960532</v>
      </c>
      <c r="R76" s="293"/>
      <c r="S76" s="47">
        <v>0.3659722222222222</v>
      </c>
      <c r="T76" s="48">
        <v>0.39787037037037032</v>
      </c>
      <c r="U76" s="111">
        <v>5.5333333333332924</v>
      </c>
      <c r="V76" s="112">
        <v>45.945253773739182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>M76-J76</f>
        <v>-249.93080875986698</v>
      </c>
      <c r="AF76" s="110">
        <f>M76/J76</f>
        <v>0.9000276764960532</v>
      </c>
      <c r="AG76" s="278"/>
    </row>
    <row r="77" spans="1:33" ht="15.75" customHeight="1">
      <c r="A77" s="288"/>
      <c r="B77" s="100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3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7.25</v>
      </c>
      <c r="J89" s="137">
        <f t="shared" si="31"/>
        <v>2900</v>
      </c>
      <c r="K89" s="138">
        <f t="shared" ref="K89" si="32">J89/I89</f>
        <v>400</v>
      </c>
      <c r="L89" s="136">
        <f t="shared" ref="L89:M89" si="33">AVERAGE(L73:L88)</f>
        <v>7.25</v>
      </c>
      <c r="M89" s="137">
        <f t="shared" si="33"/>
        <v>2602.487256411519</v>
      </c>
      <c r="N89" s="138">
        <f>M89/L89</f>
        <v>358.9637595050371</v>
      </c>
      <c r="O89" s="139">
        <f>L89-I89</f>
        <v>0</v>
      </c>
      <c r="P89" s="140">
        <f>N89-K89</f>
        <v>-41.036240494962897</v>
      </c>
      <c r="Q89" s="141">
        <f>N89/K89</f>
        <v>0.89740939876259274</v>
      </c>
      <c r="R89" s="294"/>
      <c r="S89" s="142">
        <v>0.29166666666666669</v>
      </c>
      <c r="T89" s="143">
        <v>0.39787037037037032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6</v>
      </c>
      <c r="AD89" s="191">
        <f>SUM(AD73:AD88)</f>
        <v>0</v>
      </c>
      <c r="AE89" s="168">
        <f>M89-J89</f>
        <v>-297.51274358848104</v>
      </c>
      <c r="AF89" s="141">
        <f>M89/J89</f>
        <v>0.89740939876259274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2058</v>
      </c>
      <c r="G90" s="148">
        <f t="shared" ref="G90" si="34">E90*F90</f>
        <v>92568.84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1605.5723639047815</v>
      </c>
      <c r="N90" s="152">
        <f>M90/L90</f>
        <v>76.455826852608638</v>
      </c>
      <c r="O90" s="154">
        <f>L90-I90</f>
        <v>0</v>
      </c>
      <c r="P90" s="155">
        <f>N90-K90</f>
        <v>-9.2584588616770702</v>
      </c>
      <c r="Q90" s="156">
        <f>N90/K90</f>
        <v>0.89198464661376753</v>
      </c>
      <c r="R90" s="292">
        <f>Q106</f>
        <v>0.89198464661376753</v>
      </c>
      <c r="S90" s="157">
        <v>0.70833333333333337</v>
      </c>
      <c r="T90" s="158">
        <v>0.76173611111111117</v>
      </c>
      <c r="U90" s="159"/>
      <c r="V90" s="160">
        <v>76.907153346669702</v>
      </c>
      <c r="W90" s="158"/>
      <c r="X90" s="169"/>
      <c r="Y90" s="196"/>
      <c r="Z90" s="197"/>
      <c r="AA90" s="295"/>
      <c r="AB90" s="296"/>
      <c r="AC90" s="196">
        <v>3</v>
      </c>
      <c r="AD90" s="197"/>
      <c r="AE90" s="115">
        <f>M90-J90</f>
        <v>-194.42763609521853</v>
      </c>
      <c r="AF90" s="156">
        <f>M90/J90</f>
        <v>0.89198464661376753</v>
      </c>
      <c r="AG90" s="277">
        <f>AF106</f>
        <v>0.89198464661376753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1605.5723639047815</v>
      </c>
      <c r="N106" s="138">
        <f>M106/L106</f>
        <v>76.455826852608638</v>
      </c>
      <c r="O106" s="139">
        <f>L106-I106</f>
        <v>0</v>
      </c>
      <c r="P106" s="140">
        <f>N106-K106</f>
        <v>-9.2584588616770702</v>
      </c>
      <c r="Q106" s="141">
        <f>N106/K106</f>
        <v>0.89198464661376753</v>
      </c>
      <c r="R106" s="294"/>
      <c r="S106" s="142">
        <v>0.70833333333333337</v>
      </c>
      <c r="T106" s="143">
        <v>0.76173611111111117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3</v>
      </c>
      <c r="AD106" s="180">
        <f t="shared" si="39"/>
        <v>0</v>
      </c>
      <c r="AE106" s="168">
        <f>M106-J106</f>
        <v>-194.42763609521853</v>
      </c>
      <c r="AF106" s="141">
        <f>M106/J106</f>
        <v>0.89198464661376753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1774</v>
      </c>
      <c r="G107" s="148">
        <f t="shared" ref="G107:G109" si="40">E107*F107</f>
        <v>89888.58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1786.2610032863447</v>
      </c>
      <c r="N107" s="152">
        <f>M107/L107</f>
        <v>89.313050164317232</v>
      </c>
      <c r="O107" s="154">
        <f>L107-I107</f>
        <v>0</v>
      </c>
      <c r="P107" s="155">
        <f>N107-K107</f>
        <v>-10.686949835682768</v>
      </c>
      <c r="Q107" s="156">
        <f>N107/K107</f>
        <v>0.89313050164317231</v>
      </c>
      <c r="R107" s="292">
        <f>Q123</f>
        <v>0.8772538917171947</v>
      </c>
      <c r="S107" s="157">
        <v>0.70833333333333337</v>
      </c>
      <c r="T107" s="158">
        <v>0.74971064814814814</v>
      </c>
      <c r="U107" s="159"/>
      <c r="V107" s="160">
        <v>59.588156380379338</v>
      </c>
      <c r="W107" s="97"/>
      <c r="X107" s="98"/>
      <c r="Y107" s="196"/>
      <c r="Z107" s="197"/>
      <c r="AA107" s="295"/>
      <c r="AB107" s="296"/>
      <c r="AC107" s="196">
        <v>2</v>
      </c>
      <c r="AD107" s="197"/>
      <c r="AE107" s="115">
        <f>M107-J107</f>
        <v>-213.7389967136553</v>
      </c>
      <c r="AF107" s="156">
        <f>M107/J107</f>
        <v>0.89313050164317231</v>
      </c>
      <c r="AG107" s="362">
        <f>AF123</f>
        <v>0.89320396247568934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1038</v>
      </c>
      <c r="G108" s="103">
        <f t="shared" si="40"/>
        <v>56145.420000000006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0.75347222222222221</v>
      </c>
      <c r="T108" s="48">
        <v>0.77768518518518515</v>
      </c>
      <c r="U108" s="111">
        <v>5.4166666666666607</v>
      </c>
      <c r="V108" s="112">
        <v>34.871220604703247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3104</v>
      </c>
      <c r="G109" s="103">
        <f t="shared" si="40"/>
        <v>119162.56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1786.9627715677909</v>
      </c>
      <c r="N109" s="106">
        <f>M109/L109</f>
        <v>111.68517322298693</v>
      </c>
      <c r="O109" s="108">
        <f>L109-I109</f>
        <v>0</v>
      </c>
      <c r="P109" s="109">
        <f>N109-K109</f>
        <v>-13.314826777013067</v>
      </c>
      <c r="Q109" s="110">
        <f>N109/K109</f>
        <v>0.89348138578389547</v>
      </c>
      <c r="R109" s="293"/>
      <c r="S109" s="47">
        <v>0.78125</v>
      </c>
      <c r="T109" s="48">
        <v>0.85362268518518514</v>
      </c>
      <c r="U109" s="111">
        <v>5.1333333333333897</v>
      </c>
      <c r="V109" s="112">
        <v>104.22153329842592</v>
      </c>
      <c r="W109" s="113"/>
      <c r="X109" s="116"/>
      <c r="Y109" s="12"/>
      <c r="Z109" s="198"/>
      <c r="AA109" s="282"/>
      <c r="AB109" s="283"/>
      <c r="AC109" s="12">
        <v>4</v>
      </c>
      <c r="AD109" s="198"/>
      <c r="AE109" s="117">
        <f>M109-J109</f>
        <v>-213.03722843220908</v>
      </c>
      <c r="AF109" s="110">
        <f>M109/J109</f>
        <v>0.89348138578389547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1786.4079249513786</v>
      </c>
      <c r="N123" s="138">
        <f>M123/L123</f>
        <v>95.700424550966702</v>
      </c>
      <c r="O123" s="139">
        <f>L123-I123</f>
        <v>0.3333333333333357</v>
      </c>
      <c r="P123" s="140">
        <f>N123-K123</f>
        <v>-13.390484539942392</v>
      </c>
      <c r="Q123" s="141">
        <f>N123/K123</f>
        <v>0.8772538917171947</v>
      </c>
      <c r="R123" s="294"/>
      <c r="S123" s="142">
        <v>0.70833333333333337</v>
      </c>
      <c r="T123" s="143">
        <v>0.85362268518518514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8</v>
      </c>
      <c r="AD123" s="180">
        <f t="shared" si="46"/>
        <v>0</v>
      </c>
      <c r="AE123" s="168">
        <f>M123-J123</f>
        <v>-213.59207504862138</v>
      </c>
      <c r="AF123" s="141">
        <f>M123/J123</f>
        <v>0.89320396247568934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1833</v>
      </c>
      <c r="G124" s="148">
        <f t="shared" ref="G124:G126" si="47">E124*F124</f>
        <v>87250.8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1785.0552486187842</v>
      </c>
      <c r="N124" s="152">
        <f>M124/L124</f>
        <v>77.611097766034092</v>
      </c>
      <c r="O124" s="154">
        <f>L124-I124</f>
        <v>0</v>
      </c>
      <c r="P124" s="155">
        <f>N124-K124</f>
        <v>-9.3454239730963451</v>
      </c>
      <c r="Q124" s="156">
        <f>N124/K124</f>
        <v>0.89252762430939203</v>
      </c>
      <c r="R124" s="292">
        <f>Q140</f>
        <v>0.89409192927045145</v>
      </c>
      <c r="S124" s="157">
        <v>0.70833333333333337</v>
      </c>
      <c r="T124" s="158">
        <v>0.75111111111111117</v>
      </c>
      <c r="U124" s="159"/>
      <c r="V124" s="160">
        <v>61.611538402017999</v>
      </c>
      <c r="W124" s="158"/>
      <c r="X124" s="169"/>
      <c r="Y124" s="196"/>
      <c r="Z124" s="197"/>
      <c r="AA124" s="295"/>
      <c r="AB124" s="296"/>
      <c r="AC124" s="196">
        <v>2</v>
      </c>
      <c r="AD124" s="197"/>
      <c r="AE124" s="115">
        <f>M124-J124</f>
        <v>-214.94475138121584</v>
      </c>
      <c r="AF124" s="156">
        <f>M124/J124</f>
        <v>0.89252762430939203</v>
      </c>
      <c r="AG124" s="277">
        <f>AF140</f>
        <v>0.89409192927045145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1564</v>
      </c>
      <c r="G125" s="103">
        <f t="shared" si="47"/>
        <v>88944.68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1787.8212968471134</v>
      </c>
      <c r="N125" s="106">
        <f>M125/L125</f>
        <v>77.731360732483196</v>
      </c>
      <c r="O125" s="108">
        <f>L125-I125</f>
        <v>0</v>
      </c>
      <c r="P125" s="109">
        <f>N125-K125</f>
        <v>-9.2251610066472409</v>
      </c>
      <c r="Q125" s="110">
        <f>N125/K125</f>
        <v>0.89391064842355672</v>
      </c>
      <c r="R125" s="293"/>
      <c r="S125" s="47">
        <v>0.75486111111111109</v>
      </c>
      <c r="T125" s="48">
        <v>0.79130787037037031</v>
      </c>
      <c r="U125" s="111">
        <v>5.3999999999998849</v>
      </c>
      <c r="V125" s="112">
        <v>52.488467480217508</v>
      </c>
      <c r="W125" s="113"/>
      <c r="X125" s="116"/>
      <c r="Y125" s="12"/>
      <c r="Z125" s="198"/>
      <c r="AA125" s="282"/>
      <c r="AB125" s="283"/>
      <c r="AC125" s="12">
        <v>2</v>
      </c>
      <c r="AD125" s="198"/>
      <c r="AE125" s="117">
        <f>M125-J125</f>
        <v>-212.17870315288656</v>
      </c>
      <c r="AF125" s="110">
        <f>M125/J125</f>
        <v>0.89391064842355672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2127</v>
      </c>
      <c r="G126" s="103">
        <f t="shared" si="47"/>
        <v>120792.33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1791.6750301568106</v>
      </c>
      <c r="N126" s="106">
        <f>M126/L126</f>
        <v>77.898914354643935</v>
      </c>
      <c r="O126" s="108">
        <f>L126-I126</f>
        <v>0</v>
      </c>
      <c r="P126" s="109">
        <f>N126-K126</f>
        <v>-9.0576073844865022</v>
      </c>
      <c r="Q126" s="110">
        <f>N126/K126</f>
        <v>0.89583751507840526</v>
      </c>
      <c r="R126" s="293"/>
      <c r="S126" s="47">
        <v>0.79513888888888884</v>
      </c>
      <c r="T126" s="48">
        <v>0.84459490740740739</v>
      </c>
      <c r="U126" s="111">
        <v>5.5166666666666764</v>
      </c>
      <c r="V126" s="112">
        <v>71.229434943249984</v>
      </c>
      <c r="W126" s="113"/>
      <c r="X126" s="116"/>
      <c r="Y126" s="12"/>
      <c r="Z126" s="198"/>
      <c r="AA126" s="282"/>
      <c r="AB126" s="283"/>
      <c r="AC126" s="12">
        <v>3</v>
      </c>
      <c r="AD126" s="198"/>
      <c r="AE126" s="117">
        <f>M126-J126</f>
        <v>-208.32496984318936</v>
      </c>
      <c r="AF126" s="110">
        <f>M126/J126</f>
        <v>0.89583751507840537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1788.183858540903</v>
      </c>
      <c r="N140" s="138">
        <f>M140/L140</f>
        <v>77.747124284387084</v>
      </c>
      <c r="O140" s="139">
        <f>L140-I140</f>
        <v>0</v>
      </c>
      <c r="P140" s="140">
        <f>N140-K140</f>
        <v>-9.2093974547433533</v>
      </c>
      <c r="Q140" s="141">
        <f>N140/K140</f>
        <v>0.89409192927045145</v>
      </c>
      <c r="R140" s="294"/>
      <c r="S140" s="142">
        <v>0.70833333333333337</v>
      </c>
      <c r="T140" s="143">
        <v>0.84459490740740739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7</v>
      </c>
      <c r="AD140" s="180">
        <f t="shared" si="53"/>
        <v>0</v>
      </c>
      <c r="AE140" s="168">
        <f>M140-J140</f>
        <v>-211.81614145909703</v>
      </c>
      <c r="AF140" s="141">
        <f>M140/J140</f>
        <v>0.89409192927045145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101:AB101"/>
    <mergeCell ref="C102:D102"/>
    <mergeCell ref="AA102:AB102"/>
    <mergeCell ref="C106:D106"/>
    <mergeCell ref="AA106:AB106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617" priority="3" operator="greaterThan">
      <formula>0</formula>
    </cfRule>
  </conditionalFormatting>
  <conditionalFormatting sqref="P5:P140 AE5:AE140">
    <cfRule type="cellIs" dxfId="616" priority="6" operator="lessThan">
      <formula>0</formula>
    </cfRule>
  </conditionalFormatting>
  <conditionalFormatting sqref="Q5:Q140 AF5:AF140">
    <cfRule type="cellIs" dxfId="615" priority="4" operator="greaterThan">
      <formula>1</formula>
    </cfRule>
    <cfRule type="cellIs" dxfId="614" priority="5" operator="lessThan">
      <formula>0.8</formula>
    </cfRule>
  </conditionalFormatting>
  <conditionalFormatting sqref="AG5 R5:R140 AG90:AG107">
    <cfRule type="cellIs" dxfId="613" priority="7" operator="lessThan">
      <formula>0.8</formula>
    </cfRule>
  </conditionalFormatting>
  <conditionalFormatting sqref="AG22">
    <cfRule type="cellIs" dxfId="612" priority="11" operator="lessThan">
      <formula>0.8</formula>
    </cfRule>
  </conditionalFormatting>
  <conditionalFormatting sqref="AG37">
    <cfRule type="cellIs" dxfId="611" priority="10" operator="lessThan">
      <formula>0.8</formula>
    </cfRule>
  </conditionalFormatting>
  <conditionalFormatting sqref="AG39:AG78">
    <cfRule type="cellIs" dxfId="610" priority="8" operator="lessThan">
      <formula>0.8</formula>
    </cfRule>
  </conditionalFormatting>
  <conditionalFormatting sqref="AG122">
    <cfRule type="cellIs" dxfId="609" priority="2" operator="lessThan">
      <formula>0.8</formula>
    </cfRule>
  </conditionalFormatting>
  <conditionalFormatting sqref="AG124:AG140">
    <cfRule type="cellIs" dxfId="608" priority="1" operator="lessThan">
      <formula>0.8</formula>
    </cfRule>
  </conditionalFormatting>
  <dataValidations count="1">
    <dataValidation type="list" allowBlank="1" showInputMessage="1" showErrorMessage="1" sqref="AA5:AB140" xr:uid="{2D91D491-9E20-480B-A929-11CD800F95D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DDF35-1A39-4349-9FF6-667984E0FCD3}">
  <sheetPr codeName="工作表7">
    <tabColor theme="8" tint="0.59999389629810485"/>
  </sheetPr>
  <dimension ref="B1:AR42"/>
  <sheetViews>
    <sheetView zoomScale="70" zoomScaleNormal="70" workbookViewId="0">
      <selection activeCell="U19" sqref="U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263</v>
      </c>
      <c r="D3" s="266"/>
      <c r="E3" s="3" t="s">
        <v>2</v>
      </c>
      <c r="F3" s="267">
        <f>'0427(18度C)'!D1+'0427(4度C)'!D1</f>
        <v>216945</v>
      </c>
      <c r="G3" s="268"/>
      <c r="H3" s="3" t="s">
        <v>3</v>
      </c>
      <c r="I3" s="269">
        <f>'0427(18度C)'!F1+'0427(4度C)'!F1</f>
        <v>6475474.2400000002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448.44456482323278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93.920572181441742</v>
      </c>
      <c r="J6" s="246"/>
      <c r="K6" s="245">
        <f>AVERAGE(D32:O32)</f>
        <v>718.21912448031298</v>
      </c>
      <c r="L6" s="246"/>
      <c r="M6" s="245">
        <f>AVERAGE(P32:X32)</f>
        <v>723.15154440154436</v>
      </c>
      <c r="N6" s="246"/>
      <c r="O6" s="232">
        <f>'0427(4度C)'!Y2</f>
        <v>0</v>
      </c>
      <c r="P6" s="232">
        <f>'0427(4度C)'!Z2</f>
        <v>0</v>
      </c>
      <c r="Q6" s="232">
        <f>'0427(4度C)'!AC2</f>
        <v>61</v>
      </c>
      <c r="R6" s="232">
        <f>'0427(4度C)'!AD2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400.16794394459868</v>
      </c>
      <c r="F7" s="240" t="e">
        <f>AVERAGE(#REF!,D15:K15)</f>
        <v>#REF!</v>
      </c>
      <c r="G7" s="241">
        <f>AVERAGE(D15:K15)</f>
        <v>153.84819365678513</v>
      </c>
      <c r="H7" s="242"/>
      <c r="I7" s="241">
        <f>AVERAGE(L15:O15)</f>
        <v>83.326194242433303</v>
      </c>
      <c r="J7" s="242"/>
      <c r="K7" s="241">
        <f>AVERAGE(D33:O33)</f>
        <v>641.094222973775</v>
      </c>
      <c r="L7" s="242"/>
      <c r="M7" s="241">
        <f>AVERAGE(P33:X33)</f>
        <v>644.54109529451898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0.89175552887616716</v>
      </c>
      <c r="F8" s="236" t="e">
        <f>AVERAGE(D16:K16,#REF!)</f>
        <v>#REF!</v>
      </c>
      <c r="G8" s="225">
        <f>AVERAGE(D16:K16)</f>
        <v>0.89499747953062825</v>
      </c>
      <c r="H8" s="226"/>
      <c r="I8" s="225">
        <f>AVERAGE(L16:O16)</f>
        <v>0.88805360824809032</v>
      </c>
      <c r="J8" s="226"/>
      <c r="K8" s="225">
        <f>AVERAGE(D34:O34)</f>
        <v>0.89065395455056284</v>
      </c>
      <c r="L8" s="226"/>
      <c r="M8" s="225">
        <f>AVERAGE(P34:X34)</f>
        <v>0.89185649893615393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75.527076754267242</v>
      </c>
      <c r="F15" s="35">
        <v>83.194054585266272</v>
      </c>
      <c r="G15" s="35">
        <v>74.939089229678288</v>
      </c>
      <c r="H15" s="35">
        <v>153.41715198486594</v>
      </c>
      <c r="I15" s="35" t="s">
        <v>42</v>
      </c>
      <c r="J15" s="35" t="s">
        <v>42</v>
      </c>
      <c r="K15" s="36">
        <v>382.163595729848</v>
      </c>
      <c r="L15" s="34" t="s">
        <v>42</v>
      </c>
      <c r="M15" s="37">
        <v>76.498683995465782</v>
      </c>
      <c r="N15" s="35">
        <v>95.71828169382384</v>
      </c>
      <c r="O15" s="38">
        <v>77.761617038010272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0.89373707492549581</v>
      </c>
      <c r="F16" s="43">
        <f t="shared" si="0"/>
        <v>0.89433608679161247</v>
      </c>
      <c r="G16" s="43">
        <f t="shared" si="0"/>
        <v>0.89510578802115726</v>
      </c>
      <c r="H16" s="43">
        <f t="shared" si="0"/>
        <v>0.89247906913825437</v>
      </c>
      <c r="I16" s="43" t="s">
        <v>42</v>
      </c>
      <c r="J16" s="43" t="s">
        <v>42</v>
      </c>
      <c r="K16" s="44">
        <f t="shared" ref="K16" si="1">K15/K14</f>
        <v>0.89932937877662078</v>
      </c>
      <c r="L16" s="42" t="s">
        <v>42</v>
      </c>
      <c r="M16" s="45">
        <f t="shared" ref="M16:O16" si="2">M15/M14</f>
        <v>0.89248464661376747</v>
      </c>
      <c r="N16" s="43">
        <f t="shared" si="2"/>
        <v>0.87741758219338517</v>
      </c>
      <c r="O16" s="46">
        <f t="shared" si="2"/>
        <v>0.89425859593711809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0.58298611111111109</v>
      </c>
      <c r="F18" s="48">
        <v>0.55859953703703691</v>
      </c>
      <c r="G18" s="48">
        <v>0.62704861111111099</v>
      </c>
      <c r="H18" s="48">
        <v>0.5301041666666666</v>
      </c>
      <c r="I18" s="48" t="s">
        <v>42</v>
      </c>
      <c r="J18" s="48" t="s">
        <v>42</v>
      </c>
      <c r="K18" s="48">
        <v>0.43629629629629629</v>
      </c>
      <c r="L18" s="47" t="s">
        <v>42</v>
      </c>
      <c r="M18" s="49">
        <v>0.76771990740740748</v>
      </c>
      <c r="N18" s="48">
        <v>0.86510416666666679</v>
      </c>
      <c r="O18" s="50">
        <v>0.85343749999999996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13</v>
      </c>
      <c r="F21" s="52">
        <v>10</v>
      </c>
      <c r="G21" s="52">
        <v>10</v>
      </c>
      <c r="H21" s="52">
        <v>8</v>
      </c>
      <c r="I21" s="52"/>
      <c r="J21" s="52"/>
      <c r="K21" s="53">
        <v>7</v>
      </c>
      <c r="L21" s="54"/>
      <c r="M21" s="55">
        <v>3</v>
      </c>
      <c r="N21" s="52">
        <v>6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268.54679587607006</v>
      </c>
      <c r="H33" s="35">
        <v>389.96348315566985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993.52937093275489</v>
      </c>
      <c r="N33" s="35">
        <v>836.8000483868293</v>
      </c>
      <c r="O33" s="35">
        <v>716.63141651755063</v>
      </c>
      <c r="P33" s="34">
        <v>260.73322095183448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695.91263577560267</v>
      </c>
      <c r="W33" s="35">
        <v>875.97840054308983</v>
      </c>
      <c r="X33" s="38">
        <v>745.54012390754895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0.8765069032066175</v>
      </c>
      <c r="H34" s="43">
        <f>H33/H32</f>
        <v>0.89991573035923811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0.90320851902977717</v>
      </c>
      <c r="N34" s="43">
        <f>N33/N32</f>
        <v>0.88890847630835346</v>
      </c>
      <c r="O34" s="43">
        <f>O33/O32</f>
        <v>0.88473014384882798</v>
      </c>
      <c r="P34" s="42">
        <f>P33/P32</f>
        <v>0.89325270140906265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0.89795178809755183</v>
      </c>
      <c r="W34" s="43">
        <f>W33/W32</f>
        <v>0.88867373968139551</v>
      </c>
      <c r="X34" s="46">
        <f>X33/X32</f>
        <v>0.88754776655660605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0.45096064814814807</v>
      </c>
      <c r="H36" s="48">
        <v>0.32775462962962965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0.40365740740740741</v>
      </c>
      <c r="N36" s="48">
        <v>0.6721990740740742</v>
      </c>
      <c r="O36" s="48">
        <v>0.6736226851851852</v>
      </c>
      <c r="P36" s="47">
        <v>0.78267361111111111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0.82821759259259253</v>
      </c>
      <c r="W36" s="48">
        <v>1.2192592592592595</v>
      </c>
      <c r="X36" s="50">
        <v>1.1965856481481481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A418F-B64C-4B12-A820-8C83CB3389FA}">
  <sheetPr codeName="工作表8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5" sqref="R5:R21"/>
      <selection pane="bottomLeft" activeCell="P30" sqref="P3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138609</v>
      </c>
      <c r="E1" s="88" t="s">
        <v>3</v>
      </c>
      <c r="F1" s="89">
        <f>SUM(G5:G157)</f>
        <v>2824029.7100000004</v>
      </c>
      <c r="G1" s="90" t="s">
        <v>84</v>
      </c>
      <c r="H1" s="91">
        <f>L21+L38+L55+L72+L89+L106+L123+L140+L157</f>
        <v>52.819444444444443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46139</v>
      </c>
      <c r="B2" s="343"/>
      <c r="C2" s="92" t="s">
        <v>40</v>
      </c>
      <c r="D2" s="93">
        <f>AVERAGE(N21,N38,N55,N72,N89,N106,N123,N140,N157)</f>
        <v>642.62616622743894</v>
      </c>
      <c r="E2" s="93" t="s">
        <v>91</v>
      </c>
      <c r="F2" s="94">
        <f>F1/D1</f>
        <v>20.374071741373218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1642</v>
      </c>
      <c r="G5" s="148">
        <f t="shared" ref="G5:G8" si="0">E5*F5</f>
        <v>42100.88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3182.355745003093</v>
      </c>
      <c r="N5" s="152">
        <f>M5/L5</f>
        <v>289.30506772755393</v>
      </c>
      <c r="O5" s="154">
        <f>L5-I5</f>
        <v>0</v>
      </c>
      <c r="P5" s="155">
        <f>N5-K5</f>
        <v>-37.967659545173319</v>
      </c>
      <c r="Q5" s="156">
        <f>N5/K5</f>
        <v>0.88398770694530371</v>
      </c>
      <c r="R5" s="292">
        <f>Q21</f>
        <v>0.8765069032066175</v>
      </c>
      <c r="S5" s="157">
        <v>0.29166666666666669</v>
      </c>
      <c r="T5" s="158">
        <v>0.31315972222222221</v>
      </c>
      <c r="U5" s="159"/>
      <c r="V5" s="160">
        <v>30.9581982324557</v>
      </c>
      <c r="W5" s="161"/>
      <c r="X5" s="162"/>
      <c r="Y5" s="295"/>
      <c r="Z5" s="296"/>
      <c r="AA5" s="115">
        <f>M5-J5</f>
        <v>-417.64425499690697</v>
      </c>
      <c r="AB5" s="156">
        <f>M5/J5</f>
        <v>0.8839877069453036</v>
      </c>
      <c r="AC5" s="277">
        <f>AB21</f>
        <v>0.87650690320661762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3592</v>
      </c>
      <c r="G6" s="103">
        <f t="shared" si="0"/>
        <v>106035.84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3156.4790997000309</v>
      </c>
      <c r="N6" s="106">
        <f>M6/L6</f>
        <v>263.03992497500258</v>
      </c>
      <c r="O6" s="108">
        <f>L6-I6</f>
        <v>0</v>
      </c>
      <c r="P6" s="109">
        <f>N6-K6</f>
        <v>-36.960075024997423</v>
      </c>
      <c r="Q6" s="110">
        <f>N6/K6</f>
        <v>0.87679974991667531</v>
      </c>
      <c r="R6" s="293"/>
      <c r="S6" s="47">
        <v>0.31666666666666665</v>
      </c>
      <c r="T6" s="48">
        <v>0.36407407407407405</v>
      </c>
      <c r="U6" s="111">
        <v>5.0499999999999901</v>
      </c>
      <c r="V6" s="112">
        <v>68.278608282399674</v>
      </c>
      <c r="W6" s="113"/>
      <c r="X6" s="116"/>
      <c r="Y6" s="282"/>
      <c r="Z6" s="283"/>
      <c r="AA6" s="117">
        <f>M6-J6</f>
        <v>-443.52090029996907</v>
      </c>
      <c r="AB6" s="110">
        <f>M6/J6</f>
        <v>0.87679974991667531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4029</v>
      </c>
      <c r="G7" s="103">
        <f t="shared" si="0"/>
        <v>120265.65000000001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3158.6498158130198</v>
      </c>
      <c r="N7" s="106">
        <f>M7/L7</f>
        <v>263.22081798441832</v>
      </c>
      <c r="O7" s="108">
        <f>L7-I7</f>
        <v>0</v>
      </c>
      <c r="P7" s="109">
        <f>N7-K7</f>
        <v>-36.779182015581682</v>
      </c>
      <c r="Q7" s="110">
        <f>N7/K7</f>
        <v>0.87740272661472773</v>
      </c>
      <c r="R7" s="293"/>
      <c r="S7" s="47">
        <v>0.36736111111111108</v>
      </c>
      <c r="T7" s="48">
        <v>0.42049768518518515</v>
      </c>
      <c r="U7" s="111">
        <v>4.7333333333333272</v>
      </c>
      <c r="V7" s="112">
        <v>76.532700392992879</v>
      </c>
      <c r="W7" s="113"/>
      <c r="X7" s="116"/>
      <c r="Y7" s="282"/>
      <c r="Z7" s="283"/>
      <c r="AA7" s="117">
        <f>M7-J7</f>
        <v>-441.35018418698019</v>
      </c>
      <c r="AB7" s="110">
        <f>M7/J7</f>
        <v>0.87740272661472773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1999</v>
      </c>
      <c r="G8" s="103">
        <f t="shared" si="0"/>
        <v>57111.43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3124.2147456591501</v>
      </c>
      <c r="N8" s="106">
        <f>M8/L8</f>
        <v>260.35122880492918</v>
      </c>
      <c r="O8" s="108">
        <f>L8-I8</f>
        <v>0</v>
      </c>
      <c r="P8" s="109">
        <f>N8-K8</f>
        <v>-39.648771195070822</v>
      </c>
      <c r="Q8" s="110">
        <f>N8/K8</f>
        <v>0.86783742934976393</v>
      </c>
      <c r="R8" s="293"/>
      <c r="S8" s="47">
        <v>0.42430555555555549</v>
      </c>
      <c r="T8" s="48">
        <v>0.45096064814814807</v>
      </c>
      <c r="U8" s="111">
        <v>5.4833333333332845</v>
      </c>
      <c r="V8" s="112">
        <v>38.390446804800206</v>
      </c>
      <c r="W8" s="113"/>
      <c r="X8" s="116"/>
      <c r="Y8" s="282"/>
      <c r="Z8" s="283"/>
      <c r="AA8" s="117">
        <f>M8-J8</f>
        <v>-475.78525434084986</v>
      </c>
      <c r="AB8" s="110">
        <f>M8/J8</f>
        <v>0.86783742934976393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3155.4248515438235</v>
      </c>
      <c r="N21" s="138">
        <f>M21/L21</f>
        <v>268.54679587607006</v>
      </c>
      <c r="O21" s="139">
        <f>L21-I21</f>
        <v>0</v>
      </c>
      <c r="P21" s="140">
        <f>N21-K21</f>
        <v>-37.836182847334214</v>
      </c>
      <c r="Q21" s="141">
        <f>N21/K21</f>
        <v>0.8765069032066175</v>
      </c>
      <c r="R21" s="294"/>
      <c r="S21" s="142">
        <v>0.29166666666666669</v>
      </c>
      <c r="T21" s="143">
        <v>0.45096064814814807</v>
      </c>
      <c r="U21" s="144"/>
      <c r="V21" s="166"/>
      <c r="W21" s="167"/>
      <c r="X21" s="138"/>
      <c r="Y21" s="285"/>
      <c r="Z21" s="286"/>
      <c r="AA21" s="168">
        <f>M21-J21</f>
        <v>-444.57514845617652</v>
      </c>
      <c r="AB21" s="141">
        <f>M21/J21</f>
        <v>0.87650690320661762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843</v>
      </c>
      <c r="G22" s="148">
        <f t="shared" ref="G22:G23" si="5">E22*F22</f>
        <v>11827.289999999999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2339.429013456036</v>
      </c>
      <c r="N22" s="152">
        <f>M22/L22</f>
        <v>389.90483557600601</v>
      </c>
      <c r="O22" s="154">
        <f>L22-I22</f>
        <v>0</v>
      </c>
      <c r="P22" s="155">
        <f>N22-K22</f>
        <v>-43.428497757327307</v>
      </c>
      <c r="Q22" s="156">
        <f>N22/K22</f>
        <v>0.89978038979078312</v>
      </c>
      <c r="R22" s="292">
        <f>Q38</f>
        <v>0.89991573035923811</v>
      </c>
      <c r="S22" s="157">
        <v>0.29166666666666669</v>
      </c>
      <c r="T22" s="158">
        <v>0.30667824074074074</v>
      </c>
      <c r="U22" s="159"/>
      <c r="V22" s="160">
        <v>21.620660301753812</v>
      </c>
      <c r="W22" s="158"/>
      <c r="X22" s="169"/>
      <c r="Y22" s="295"/>
      <c r="Z22" s="296"/>
      <c r="AA22" s="115">
        <f>M22-J22</f>
        <v>-260.57098654396395</v>
      </c>
      <c r="AB22" s="156">
        <f>M22/J22</f>
        <v>0.89978038979078312</v>
      </c>
      <c r="AC22" s="277">
        <f>AB38</f>
        <v>0.89991573035923811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1013</v>
      </c>
      <c r="G23" s="103">
        <f t="shared" si="5"/>
        <v>14678.37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2340.1327844120028</v>
      </c>
      <c r="N23" s="106">
        <f>M23/L23</f>
        <v>390.0221307353338</v>
      </c>
      <c r="O23" s="108">
        <f>L23-I23</f>
        <v>0</v>
      </c>
      <c r="P23" s="109">
        <f>N23-K23</f>
        <v>-43.311202597999511</v>
      </c>
      <c r="Q23" s="110">
        <f>N23/K23</f>
        <v>0.90005107092769343</v>
      </c>
      <c r="R23" s="293"/>
      <c r="S23" s="47">
        <v>0.30972222222222223</v>
      </c>
      <c r="T23" s="48">
        <v>0.32775462962962965</v>
      </c>
      <c r="U23" s="111">
        <v>5</v>
      </c>
      <c r="V23" s="112">
        <v>25.97288513064953</v>
      </c>
      <c r="W23" s="113"/>
      <c r="X23" s="13"/>
      <c r="Y23" s="282"/>
      <c r="Z23" s="283"/>
      <c r="AA23" s="117">
        <f>M23-J23</f>
        <v>-259.86721558799718</v>
      </c>
      <c r="AB23" s="110">
        <f>M23/J23</f>
        <v>0.90005107092769343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2339.7808989340192</v>
      </c>
      <c r="N38" s="138">
        <f>M38/L38</f>
        <v>389.96348315566985</v>
      </c>
      <c r="O38" s="139">
        <f>L38-I38</f>
        <v>0</v>
      </c>
      <c r="P38" s="140">
        <f>N38-K38</f>
        <v>-43.369850177663466</v>
      </c>
      <c r="Q38" s="141">
        <f>N38/K38</f>
        <v>0.89991573035923811</v>
      </c>
      <c r="R38" s="294"/>
      <c r="S38" s="142">
        <v>0.29166666666666669</v>
      </c>
      <c r="T38" s="143">
        <v>0.32775462962962965</v>
      </c>
      <c r="U38" s="144"/>
      <c r="V38" s="166"/>
      <c r="W38" s="167"/>
      <c r="X38" s="138"/>
      <c r="Y38" s="285"/>
      <c r="Z38" s="286"/>
      <c r="AA38" s="168">
        <f>M38-J38</f>
        <v>-260.21910106598079</v>
      </c>
      <c r="AB38" s="141">
        <f>M38/J38</f>
        <v>0.89991573035923811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3541</v>
      </c>
      <c r="G39" s="148">
        <f t="shared" ref="G39" si="9">E39*F39</f>
        <v>65614.73000000001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2980.5881127982648</v>
      </c>
      <c r="N39" s="152">
        <f>M39/L39</f>
        <v>993.52937093275489</v>
      </c>
      <c r="O39" s="154">
        <f>L39-I39</f>
        <v>0</v>
      </c>
      <c r="P39" s="155">
        <f>N39-K39</f>
        <v>-106.47062906724511</v>
      </c>
      <c r="Q39" s="156">
        <f>N39/K39</f>
        <v>0.90320851902977717</v>
      </c>
      <c r="R39" s="292">
        <f>Q55</f>
        <v>0.90320851902977717</v>
      </c>
      <c r="S39" s="157">
        <v>0.35416666666666669</v>
      </c>
      <c r="T39" s="158">
        <v>0.40365740740740741</v>
      </c>
      <c r="U39" s="159"/>
      <c r="V39" s="112">
        <v>71.281234427435265</v>
      </c>
      <c r="W39" s="161"/>
      <c r="X39" s="162"/>
      <c r="Y39" s="295"/>
      <c r="Z39" s="296"/>
      <c r="AA39" s="115">
        <f>M39-J39</f>
        <v>-319.41188720173523</v>
      </c>
      <c r="AB39" s="156">
        <f>M39/J39</f>
        <v>0.90320851902977717</v>
      </c>
      <c r="AC39" s="277">
        <f>AB55</f>
        <v>0.90320851902977717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2980.5881127982648</v>
      </c>
      <c r="N55" s="138">
        <f t="shared" ref="N55:N63" si="13">M55/L55</f>
        <v>993.52937093275489</v>
      </c>
      <c r="O55" s="139">
        <f t="shared" ref="O55:O63" si="14">L55-I55</f>
        <v>0</v>
      </c>
      <c r="P55" s="140">
        <f t="shared" ref="P55:P63" si="15">N55-K55</f>
        <v>-106.47062906724511</v>
      </c>
      <c r="Q55" s="141">
        <f t="shared" ref="Q55:Q63" si="16">N55/K55</f>
        <v>0.90320851902977717</v>
      </c>
      <c r="R55" s="294"/>
      <c r="S55" s="142">
        <v>0.35416666666666669</v>
      </c>
      <c r="T55" s="143">
        <v>0.40365740740740741</v>
      </c>
      <c r="U55" s="144"/>
      <c r="V55" s="166"/>
      <c r="W55" s="99"/>
      <c r="X55" s="69"/>
      <c r="Y55" s="285"/>
      <c r="Z55" s="286"/>
      <c r="AA55" s="168">
        <f t="shared" ref="AA55:AA63" si="17">M55-J55</f>
        <v>-319.41188720173523</v>
      </c>
      <c r="AB55" s="141">
        <f t="shared" ref="AB55:AB63" si="18">M55/J55</f>
        <v>0.90320851902977717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1633</v>
      </c>
      <c r="G56" s="148">
        <f t="shared" ref="G56:G63" si="19">E56*F56</f>
        <v>22910.989999999998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2706.6987012986974</v>
      </c>
      <c r="N56" s="152">
        <f t="shared" si="13"/>
        <v>902.2329004328991</v>
      </c>
      <c r="O56" s="154">
        <f t="shared" si="14"/>
        <v>0</v>
      </c>
      <c r="P56" s="155">
        <f t="shared" si="15"/>
        <v>-97.7670995671009</v>
      </c>
      <c r="Q56" s="156">
        <f t="shared" si="16"/>
        <v>0.90223290043289905</v>
      </c>
      <c r="R56" s="292">
        <f>Q72</f>
        <v>0.88890847630835346</v>
      </c>
      <c r="S56" s="157">
        <v>0.25</v>
      </c>
      <c r="T56" s="158">
        <v>0.27512731481481484</v>
      </c>
      <c r="U56" s="159"/>
      <c r="V56" s="160">
        <v>36.199078956585872</v>
      </c>
      <c r="W56" s="161"/>
      <c r="X56" s="162"/>
      <c r="Y56" s="295"/>
      <c r="Z56" s="296"/>
      <c r="AA56" s="115">
        <f t="shared" si="17"/>
        <v>-293.30129870130258</v>
      </c>
      <c r="AB56" s="156">
        <f t="shared" si="18"/>
        <v>0.90223290043289917</v>
      </c>
      <c r="AC56" s="277">
        <f>AB72</f>
        <v>0.88890847630835346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2285</v>
      </c>
      <c r="G57" s="103">
        <f t="shared" si="19"/>
        <v>32629.8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3181.9253333603506</v>
      </c>
      <c r="N57" s="106">
        <f t="shared" si="13"/>
        <v>1060.6417777867835</v>
      </c>
      <c r="O57" s="108">
        <f t="shared" si="14"/>
        <v>0</v>
      </c>
      <c r="P57" s="109">
        <f t="shared" si="15"/>
        <v>-139.35822221321655</v>
      </c>
      <c r="Q57" s="110">
        <f t="shared" si="16"/>
        <v>0.88386814815565284</v>
      </c>
      <c r="R57" s="293"/>
      <c r="S57" s="47">
        <v>0.28541666666666671</v>
      </c>
      <c r="T57" s="48">
        <v>0.31533564814814818</v>
      </c>
      <c r="U57" s="111">
        <v>14.816666666666691</v>
      </c>
      <c r="V57" s="112">
        <v>43.087120418131299</v>
      </c>
      <c r="W57" s="113"/>
      <c r="X57" s="116"/>
      <c r="Y57" s="282"/>
      <c r="Z57" s="283"/>
      <c r="AA57" s="117">
        <f t="shared" si="17"/>
        <v>-418.07466663964942</v>
      </c>
      <c r="AB57" s="110">
        <f t="shared" si="18"/>
        <v>0.88386814815565296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3571</v>
      </c>
      <c r="G58" s="103">
        <f t="shared" si="19"/>
        <v>63885.19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3180.0843039924325</v>
      </c>
      <c r="N58" s="106">
        <f t="shared" si="13"/>
        <v>795.02107599810813</v>
      </c>
      <c r="O58" s="108">
        <f t="shared" si="14"/>
        <v>0</v>
      </c>
      <c r="P58" s="109">
        <f t="shared" si="15"/>
        <v>-104.97892400189187</v>
      </c>
      <c r="Q58" s="110">
        <f t="shared" si="16"/>
        <v>0.88335675110900902</v>
      </c>
      <c r="R58" s="293"/>
      <c r="S58" s="47">
        <v>0.32569444444444451</v>
      </c>
      <c r="T58" s="48">
        <v>0.37247685185185192</v>
      </c>
      <c r="U58" s="111">
        <v>14.916666666666707</v>
      </c>
      <c r="V58" s="112">
        <v>67.375572317692203</v>
      </c>
      <c r="W58" s="113"/>
      <c r="X58" s="116"/>
      <c r="Y58" s="282"/>
      <c r="Z58" s="283"/>
      <c r="AA58" s="117">
        <f t="shared" si="17"/>
        <v>-419.91569600756748</v>
      </c>
      <c r="AB58" s="110">
        <f t="shared" si="18"/>
        <v>0.88335675110900902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1231</v>
      </c>
      <c r="G59" s="103">
        <f t="shared" si="19"/>
        <v>27426.68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2939.33469007232</v>
      </c>
      <c r="N59" s="106">
        <f t="shared" si="13"/>
        <v>587.86693801446404</v>
      </c>
      <c r="O59" s="108">
        <f t="shared" si="14"/>
        <v>0</v>
      </c>
      <c r="P59" s="109">
        <f t="shared" si="15"/>
        <v>-72.13306198553596</v>
      </c>
      <c r="Q59" s="110">
        <f t="shared" si="16"/>
        <v>0.89070748184009707</v>
      </c>
      <c r="R59" s="293"/>
      <c r="S59" s="47">
        <v>0.38263888888888897</v>
      </c>
      <c r="T59" s="48">
        <v>0.40008101851851863</v>
      </c>
      <c r="U59" s="111">
        <v>14.633333333333356</v>
      </c>
      <c r="V59" s="112">
        <v>25.128135373444909</v>
      </c>
      <c r="W59" s="113"/>
      <c r="X59" s="116"/>
      <c r="Y59" s="282"/>
      <c r="Z59" s="283"/>
      <c r="AA59" s="117">
        <f t="shared" si="17"/>
        <v>-360.66530992768003</v>
      </c>
      <c r="AB59" s="110">
        <f t="shared" si="18"/>
        <v>0.89070748184009696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2571</v>
      </c>
      <c r="G60" s="103">
        <f t="shared" si="19"/>
        <v>46740.78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3183.7182864459996</v>
      </c>
      <c r="N60" s="106">
        <f t="shared" si="13"/>
        <v>1061.2394288153332</v>
      </c>
      <c r="O60" s="108">
        <f t="shared" si="14"/>
        <v>0</v>
      </c>
      <c r="P60" s="109">
        <f t="shared" si="15"/>
        <v>-138.76057118466679</v>
      </c>
      <c r="Q60" s="110">
        <f t="shared" si="16"/>
        <v>0.88436619067944433</v>
      </c>
      <c r="R60" s="293"/>
      <c r="S60" s="47">
        <v>0.41041666666666676</v>
      </c>
      <c r="T60" s="48">
        <v>0.44406250000000008</v>
      </c>
      <c r="U60" s="111">
        <v>14.883333333333315</v>
      </c>
      <c r="V60" s="112">
        <v>48.452779461276137</v>
      </c>
      <c r="W60" s="113"/>
      <c r="X60" s="116"/>
      <c r="Y60" s="282"/>
      <c r="Z60" s="283"/>
      <c r="AA60" s="117">
        <f t="shared" si="17"/>
        <v>-416.28171355400036</v>
      </c>
      <c r="AB60" s="110">
        <f t="shared" si="18"/>
        <v>0.88436619067944433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5830</v>
      </c>
      <c r="G61" s="121">
        <f t="shared" si="19"/>
        <v>160208.4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3186.8160533891992</v>
      </c>
      <c r="N61" s="106">
        <f t="shared" si="13"/>
        <v>637.36321067783979</v>
      </c>
      <c r="O61" s="108">
        <f t="shared" si="14"/>
        <v>0</v>
      </c>
      <c r="P61" s="109">
        <f t="shared" si="15"/>
        <v>-82.636789322160212</v>
      </c>
      <c r="Q61" s="110">
        <f t="shared" si="16"/>
        <v>0.88522668149699968</v>
      </c>
      <c r="R61" s="293"/>
      <c r="S61" s="47">
        <v>0.45416666666666677</v>
      </c>
      <c r="T61" s="120">
        <v>0.53038194444444453</v>
      </c>
      <c r="U61" s="111">
        <v>14.550000000000036</v>
      </c>
      <c r="V61" s="112">
        <v>109.76472885153991</v>
      </c>
      <c r="W61" s="113"/>
      <c r="X61" s="116"/>
      <c r="Y61" s="282"/>
      <c r="Z61" s="283"/>
      <c r="AA61" s="117">
        <f t="shared" si="17"/>
        <v>-413.18394661080083</v>
      </c>
      <c r="AB61" s="110">
        <f t="shared" si="18"/>
        <v>0.88522668149699979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3522</v>
      </c>
      <c r="G62" s="121">
        <f t="shared" si="19"/>
        <v>49413.659999999996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2706.6987012986974</v>
      </c>
      <c r="N62" s="106">
        <f t="shared" si="13"/>
        <v>902.2329004328991</v>
      </c>
      <c r="O62" s="123">
        <f t="shared" si="14"/>
        <v>0</v>
      </c>
      <c r="P62" s="124">
        <f t="shared" si="15"/>
        <v>-97.7670995671009</v>
      </c>
      <c r="Q62" s="125">
        <f t="shared" si="16"/>
        <v>0.90223290043289905</v>
      </c>
      <c r="R62" s="293"/>
      <c r="S62" s="47">
        <v>0.54027777777777786</v>
      </c>
      <c r="T62" s="120">
        <v>0.59449074074074082</v>
      </c>
      <c r="U62" s="111">
        <v>15</v>
      </c>
      <c r="V62" s="112">
        <v>78.0729675965067</v>
      </c>
      <c r="W62" s="113"/>
      <c r="X62" s="116"/>
      <c r="Y62" s="282"/>
      <c r="Z62" s="283"/>
      <c r="AA62" s="117">
        <f t="shared" si="17"/>
        <v>-293.30129870130258</v>
      </c>
      <c r="AB62" s="110">
        <f t="shared" si="18"/>
        <v>0.90223290043289917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5143</v>
      </c>
      <c r="G63" s="121">
        <f t="shared" si="19"/>
        <v>73442.039999999994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3181.9253333603506</v>
      </c>
      <c r="N63" s="106">
        <f t="shared" si="13"/>
        <v>1060.6417777867835</v>
      </c>
      <c r="O63" s="123">
        <f t="shared" si="14"/>
        <v>0</v>
      </c>
      <c r="P63" s="124">
        <f t="shared" si="15"/>
        <v>-139.35822221321655</v>
      </c>
      <c r="Q63" s="125">
        <f t="shared" si="16"/>
        <v>0.88386814815565284</v>
      </c>
      <c r="R63" s="293"/>
      <c r="S63" s="47">
        <v>0.60486111111111118</v>
      </c>
      <c r="T63" s="120">
        <v>0.6721990740740742</v>
      </c>
      <c r="U63" s="111">
        <v>14.933333333333323</v>
      </c>
      <c r="V63" s="112">
        <v>96.979019829518279</v>
      </c>
      <c r="W63" s="113"/>
      <c r="X63" s="116"/>
      <c r="Y63" s="282"/>
      <c r="Z63" s="283"/>
      <c r="AA63" s="117">
        <f t="shared" si="17"/>
        <v>-418.07466663964942</v>
      </c>
      <c r="AB63" s="110">
        <f t="shared" si="18"/>
        <v>0.88386814815565296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3033.4001754022561</v>
      </c>
      <c r="N72" s="138">
        <f t="shared" ref="N72:N81" si="25">M72/L72</f>
        <v>836.8000483868293</v>
      </c>
      <c r="O72" s="139">
        <f t="shared" ref="O72:O81" si="26">L72-I72</f>
        <v>0</v>
      </c>
      <c r="P72" s="140">
        <f t="shared" ref="P72:P81" si="27">N72-K72</f>
        <v>-104.57926195799826</v>
      </c>
      <c r="Q72" s="141">
        <f t="shared" ref="Q72:Q81" si="28">N72/K72</f>
        <v>0.88890847630835346</v>
      </c>
      <c r="R72" s="294"/>
      <c r="S72" s="142">
        <v>0.25</v>
      </c>
      <c r="T72" s="143">
        <v>0.6721990740740742</v>
      </c>
      <c r="U72" s="144"/>
      <c r="V72" s="166"/>
      <c r="W72" s="99"/>
      <c r="X72" s="69"/>
      <c r="Y72" s="285"/>
      <c r="Z72" s="286"/>
      <c r="AA72" s="168">
        <f t="shared" ref="AA72:AA81" si="29">M72-J72</f>
        <v>-379.09982459774392</v>
      </c>
      <c r="AB72" s="141">
        <f t="shared" ref="AB72:AB81" si="30">M72/J72</f>
        <v>0.88890847630835346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2030</v>
      </c>
      <c r="G73" s="148">
        <f t="shared" ref="G73:G81" si="31">E73*F73</f>
        <v>48151.6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3180.9375423838123</v>
      </c>
      <c r="N73" s="152">
        <f t="shared" si="25"/>
        <v>636.18750847676245</v>
      </c>
      <c r="O73" s="154">
        <f t="shared" si="26"/>
        <v>0</v>
      </c>
      <c r="P73" s="155">
        <f t="shared" si="27"/>
        <v>-83.812491523237554</v>
      </c>
      <c r="Q73" s="156">
        <f t="shared" si="28"/>
        <v>0.88359376177328119</v>
      </c>
      <c r="R73" s="292">
        <f>Q89</f>
        <v>0.88473014384882798</v>
      </c>
      <c r="S73" s="157">
        <v>0.25</v>
      </c>
      <c r="T73" s="158">
        <v>0.27658564814814812</v>
      </c>
      <c r="U73" s="159"/>
      <c r="V73" s="160">
        <v>38.290597780402315</v>
      </c>
      <c r="W73" s="158"/>
      <c r="X73" s="169"/>
      <c r="Y73" s="295"/>
      <c r="Z73" s="296"/>
      <c r="AA73" s="115">
        <f t="shared" si="29"/>
        <v>-419.06245761618766</v>
      </c>
      <c r="AB73" s="156">
        <f t="shared" si="30"/>
        <v>0.88359376177328119</v>
      </c>
      <c r="AC73" s="277">
        <f>AB89</f>
        <v>0.88473014384882798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1453</v>
      </c>
      <c r="G74" s="103">
        <f t="shared" si="31"/>
        <v>24206.98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3184.6958276693381</v>
      </c>
      <c r="N74" s="106">
        <f t="shared" si="25"/>
        <v>636.93916553386759</v>
      </c>
      <c r="O74" s="108">
        <f t="shared" si="26"/>
        <v>0</v>
      </c>
      <c r="P74" s="109">
        <f t="shared" si="27"/>
        <v>-83.060834466132405</v>
      </c>
      <c r="Q74" s="110">
        <f t="shared" si="28"/>
        <v>0.88463772990814948</v>
      </c>
      <c r="R74" s="293"/>
      <c r="S74" s="47">
        <v>0.28680555555555559</v>
      </c>
      <c r="T74" s="48">
        <v>0.30581018518518521</v>
      </c>
      <c r="U74" s="111">
        <v>14.716666666666756</v>
      </c>
      <c r="V74" s="112">
        <v>27.374670837497565</v>
      </c>
      <c r="W74" s="113"/>
      <c r="X74" s="13"/>
      <c r="Y74" s="282"/>
      <c r="Z74" s="283"/>
      <c r="AA74" s="117">
        <f t="shared" si="29"/>
        <v>-415.30417233066191</v>
      </c>
      <c r="AB74" s="110">
        <f t="shared" si="30"/>
        <v>0.88463772990814948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1273</v>
      </c>
      <c r="G75" s="103">
        <f t="shared" si="31"/>
        <v>23143.14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3182.6659073571768</v>
      </c>
      <c r="N75" s="106">
        <f t="shared" si="25"/>
        <v>1060.8886357857257</v>
      </c>
      <c r="O75" s="108">
        <f t="shared" si="26"/>
        <v>0</v>
      </c>
      <c r="P75" s="109">
        <f t="shared" si="27"/>
        <v>-139.11136421427432</v>
      </c>
      <c r="Q75" s="110">
        <f t="shared" si="28"/>
        <v>0.88407386315477143</v>
      </c>
      <c r="R75" s="293"/>
      <c r="S75" s="47">
        <v>0.31597222222222227</v>
      </c>
      <c r="T75" s="48">
        <v>0.33262731481481483</v>
      </c>
      <c r="U75" s="111">
        <v>14.633333333333356</v>
      </c>
      <c r="V75" s="112">
        <v>23.998748917829221</v>
      </c>
      <c r="W75" s="113"/>
      <c r="X75" s="13"/>
      <c r="Y75" s="282"/>
      <c r="Z75" s="283"/>
      <c r="AA75" s="117">
        <f t="shared" si="29"/>
        <v>-417.33409264282318</v>
      </c>
      <c r="AB75" s="110">
        <f t="shared" si="30"/>
        <v>0.88407386315477132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2326</v>
      </c>
      <c r="G76" s="103">
        <f t="shared" si="31"/>
        <v>58219.780000000006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3189.2220141427179</v>
      </c>
      <c r="N76" s="106">
        <f t="shared" si="25"/>
        <v>637.84440282854359</v>
      </c>
      <c r="O76" s="108">
        <f t="shared" si="26"/>
        <v>0</v>
      </c>
      <c r="P76" s="109">
        <f t="shared" si="27"/>
        <v>-82.155597171456407</v>
      </c>
      <c r="Q76" s="110">
        <f t="shared" si="28"/>
        <v>0.88589500392853282</v>
      </c>
      <c r="R76" s="293"/>
      <c r="S76" s="47">
        <v>0.34236111111111117</v>
      </c>
      <c r="T76" s="48">
        <v>0.37274305555555559</v>
      </c>
      <c r="U76" s="111">
        <v>15</v>
      </c>
      <c r="V76" s="112">
        <v>43.759888581326805</v>
      </c>
      <c r="W76" s="113"/>
      <c r="X76" s="116"/>
      <c r="Y76" s="282"/>
      <c r="Z76" s="283"/>
      <c r="AA76" s="117">
        <f t="shared" si="29"/>
        <v>-410.77798585728215</v>
      </c>
      <c r="AB76" s="110">
        <f t="shared" si="30"/>
        <v>0.88589500392853271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2671</v>
      </c>
      <c r="G77" s="103">
        <f t="shared" si="31"/>
        <v>66294.22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3188.8718373929428</v>
      </c>
      <c r="N77" s="106">
        <f t="shared" si="25"/>
        <v>637.7743674785886</v>
      </c>
      <c r="O77" s="108">
        <f t="shared" si="26"/>
        <v>0</v>
      </c>
      <c r="P77" s="109">
        <f t="shared" si="27"/>
        <v>-82.225632521411399</v>
      </c>
      <c r="Q77" s="110">
        <f t="shared" si="28"/>
        <v>0.88579773260915085</v>
      </c>
      <c r="R77" s="293"/>
      <c r="S77" s="47">
        <v>0.38263888888888897</v>
      </c>
      <c r="T77" s="48">
        <v>0.41753472222222232</v>
      </c>
      <c r="U77" s="111">
        <v>15</v>
      </c>
      <c r="V77" s="112">
        <v>50.256017855838422</v>
      </c>
      <c r="W77" s="113"/>
      <c r="X77" s="116"/>
      <c r="Y77" s="282"/>
      <c r="Z77" s="283"/>
      <c r="AA77" s="117">
        <f t="shared" si="29"/>
        <v>-411.12816260705722</v>
      </c>
      <c r="AB77" s="110">
        <f t="shared" si="30"/>
        <v>0.88579773260915073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3492</v>
      </c>
      <c r="G78" s="121">
        <f t="shared" si="31"/>
        <v>104760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3186.3600000000015</v>
      </c>
      <c r="N78" s="106">
        <f t="shared" si="25"/>
        <v>796.59000000000037</v>
      </c>
      <c r="O78" s="108">
        <f t="shared" si="26"/>
        <v>0</v>
      </c>
      <c r="P78" s="109">
        <f t="shared" si="27"/>
        <v>-103.40999999999963</v>
      </c>
      <c r="Q78" s="110">
        <f t="shared" si="28"/>
        <v>0.88510000000000044</v>
      </c>
      <c r="R78" s="293"/>
      <c r="S78" s="47">
        <v>0.42777777777777787</v>
      </c>
      <c r="T78" s="120">
        <v>0.47343750000000007</v>
      </c>
      <c r="U78" s="111">
        <v>14.749999999999988</v>
      </c>
      <c r="V78" s="112">
        <v>65.755281889052057</v>
      </c>
      <c r="W78" s="113"/>
      <c r="X78" s="50"/>
      <c r="Y78" s="282"/>
      <c r="Z78" s="283"/>
      <c r="AA78" s="117">
        <f t="shared" si="29"/>
        <v>-413.63999999999851</v>
      </c>
      <c r="AB78" s="110">
        <f t="shared" si="30"/>
        <v>0.88510000000000044</v>
      </c>
      <c r="AC78" s="278"/>
    </row>
    <row r="79" spans="1:29" ht="15.75" customHeight="1">
      <c r="A79" s="288"/>
      <c r="B79" s="100" t="s">
        <v>120</v>
      </c>
      <c r="C79" s="280" t="s">
        <v>255</v>
      </c>
      <c r="D79" s="281"/>
      <c r="E79" s="101">
        <v>25.2</v>
      </c>
      <c r="F79" s="102">
        <v>5239</v>
      </c>
      <c r="G79" s="121">
        <f t="shared" si="31"/>
        <v>132022.79999999999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3186.8701617028855</v>
      </c>
      <c r="N79" s="106">
        <f t="shared" si="25"/>
        <v>1062.2900539009618</v>
      </c>
      <c r="O79" s="123">
        <f t="shared" si="26"/>
        <v>0</v>
      </c>
      <c r="P79" s="124">
        <f t="shared" si="27"/>
        <v>-137.70994609903823</v>
      </c>
      <c r="Q79" s="125">
        <f t="shared" si="28"/>
        <v>0.88524171158413478</v>
      </c>
      <c r="R79" s="293"/>
      <c r="S79" s="47">
        <v>0.48333333333333345</v>
      </c>
      <c r="T79" s="120">
        <v>0.55182870370370385</v>
      </c>
      <c r="U79" s="111">
        <v>15</v>
      </c>
      <c r="V79" s="112">
        <v>98.635960691926741</v>
      </c>
      <c r="W79" s="113"/>
      <c r="X79" s="116"/>
      <c r="Y79" s="282"/>
      <c r="Z79" s="283"/>
      <c r="AA79" s="117">
        <f t="shared" si="29"/>
        <v>-413.12983829711447</v>
      </c>
      <c r="AB79" s="110">
        <f t="shared" si="30"/>
        <v>0.88524171158413489</v>
      </c>
      <c r="AC79" s="278"/>
    </row>
    <row r="80" spans="1:29" ht="15.75" customHeight="1">
      <c r="A80" s="288"/>
      <c r="B80" s="100" t="s">
        <v>120</v>
      </c>
      <c r="C80" s="280" t="s">
        <v>240</v>
      </c>
      <c r="D80" s="281"/>
      <c r="E80" s="101">
        <v>23.72</v>
      </c>
      <c r="F80" s="102">
        <v>2983</v>
      </c>
      <c r="G80" s="121">
        <f t="shared" si="31"/>
        <v>70756.759999999995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3180.9375423838119</v>
      </c>
      <c r="N80" s="106">
        <f t="shared" si="25"/>
        <v>636.18750847676233</v>
      </c>
      <c r="O80" s="123">
        <f t="shared" si="26"/>
        <v>0</v>
      </c>
      <c r="P80" s="124">
        <f t="shared" si="27"/>
        <v>-83.812491523237668</v>
      </c>
      <c r="Q80" s="125">
        <f t="shared" si="28"/>
        <v>0.88359376177328097</v>
      </c>
      <c r="R80" s="293"/>
      <c r="S80" s="47">
        <v>0.56180555555555567</v>
      </c>
      <c r="T80" s="120">
        <v>0.60086805555555567</v>
      </c>
      <c r="U80" s="111">
        <v>15</v>
      </c>
      <c r="V80" s="112">
        <v>56.266430137408932</v>
      </c>
      <c r="W80" s="113"/>
      <c r="X80" s="116"/>
      <c r="Y80" s="282"/>
      <c r="Z80" s="283"/>
      <c r="AA80" s="117">
        <f t="shared" si="29"/>
        <v>-419.06245761618811</v>
      </c>
      <c r="AB80" s="110">
        <f t="shared" si="30"/>
        <v>0.88359376177328108</v>
      </c>
      <c r="AC80" s="278"/>
    </row>
    <row r="81" spans="1:29" ht="15.75" customHeight="1">
      <c r="A81" s="288"/>
      <c r="B81" s="100" t="s">
        <v>120</v>
      </c>
      <c r="C81" s="280" t="s">
        <v>128</v>
      </c>
      <c r="D81" s="281"/>
      <c r="E81" s="101">
        <v>16.66</v>
      </c>
      <c r="F81" s="102">
        <v>4778</v>
      </c>
      <c r="G81" s="121">
        <f t="shared" si="31"/>
        <v>79601.48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3184.6958276693381</v>
      </c>
      <c r="N81" s="106">
        <f t="shared" si="25"/>
        <v>636.93916553386759</v>
      </c>
      <c r="O81" s="123">
        <f t="shared" si="26"/>
        <v>0</v>
      </c>
      <c r="P81" s="124">
        <f t="shared" si="27"/>
        <v>-83.060834466132405</v>
      </c>
      <c r="Q81" s="125">
        <f t="shared" si="28"/>
        <v>0.88463772990814948</v>
      </c>
      <c r="R81" s="293"/>
      <c r="S81" s="47">
        <v>0.61111111111111116</v>
      </c>
      <c r="T81" s="120">
        <v>0.6736226851851852</v>
      </c>
      <c r="U81" s="111">
        <v>14.749999999999908</v>
      </c>
      <c r="V81" s="112">
        <v>90.01801600933473</v>
      </c>
      <c r="W81" s="126"/>
      <c r="X81" s="127"/>
      <c r="Y81" s="282"/>
      <c r="Z81" s="283"/>
      <c r="AA81" s="117">
        <f t="shared" si="29"/>
        <v>-415.30417233066191</v>
      </c>
      <c r="AB81" s="110">
        <f t="shared" si="30"/>
        <v>0.88463772990814948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3185.0285178557806</v>
      </c>
      <c r="N89" s="138">
        <f>M89/L89</f>
        <v>716.63141651755063</v>
      </c>
      <c r="O89" s="139">
        <f>L89-I89</f>
        <v>0</v>
      </c>
      <c r="P89" s="140">
        <f>N89-K89</f>
        <v>-93.368583482449367</v>
      </c>
      <c r="Q89" s="141">
        <f>N89/K89</f>
        <v>0.88473014384882798</v>
      </c>
      <c r="R89" s="294"/>
      <c r="S89" s="142">
        <v>0.25</v>
      </c>
      <c r="T89" s="143">
        <v>0.6736226851851852</v>
      </c>
      <c r="U89" s="144"/>
      <c r="V89" s="166"/>
      <c r="W89" s="167"/>
      <c r="X89" s="138"/>
      <c r="Y89" s="285"/>
      <c r="Z89" s="286"/>
      <c r="AA89" s="168">
        <f>M89-J89</f>
        <v>-414.97148214421941</v>
      </c>
      <c r="AB89" s="141">
        <f>M89/J89</f>
        <v>0.88473014384882798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3105</v>
      </c>
      <c r="G90" s="148">
        <f t="shared" ref="G90:G92" si="36">E90*F90</f>
        <v>88709.85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3124.6137592842351</v>
      </c>
      <c r="N90" s="152">
        <f>M90/L90</f>
        <v>260.38447994035295</v>
      </c>
      <c r="O90" s="154">
        <f>L90-I90</f>
        <v>0</v>
      </c>
      <c r="P90" s="155">
        <f>N90-K90</f>
        <v>-39.615520059647054</v>
      </c>
      <c r="Q90" s="156">
        <f>N90/K90</f>
        <v>0.86794826646784318</v>
      </c>
      <c r="R90" s="292">
        <f>Q106</f>
        <v>0.89325270140906265</v>
      </c>
      <c r="S90" s="157">
        <v>0.70833333333333337</v>
      </c>
      <c r="T90" s="158">
        <v>0.74973379629629633</v>
      </c>
      <c r="U90" s="159"/>
      <c r="V90" s="160">
        <v>59.623369271303567</v>
      </c>
      <c r="W90" s="158"/>
      <c r="X90" s="169"/>
      <c r="Y90" s="295"/>
      <c r="Z90" s="296"/>
      <c r="AA90" s="115">
        <f>M90-J90</f>
        <v>-475.38624071576487</v>
      </c>
      <c r="AB90" s="156">
        <f>M90/J90</f>
        <v>0.86794826646784307</v>
      </c>
      <c r="AC90" s="277">
        <f>AB106</f>
        <v>0.89325270140906265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251</v>
      </c>
      <c r="G91" s="103">
        <f t="shared" si="36"/>
        <v>5062.67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3260.6613902918721</v>
      </c>
      <c r="N91" s="106">
        <f>M91/L91</f>
        <v>271.72178252432269</v>
      </c>
      <c r="O91" s="108">
        <f>L91-I91</f>
        <v>0</v>
      </c>
      <c r="P91" s="109">
        <f>N91-K91</f>
        <v>-28.278217475677309</v>
      </c>
      <c r="Q91" s="110">
        <f>N91/K91</f>
        <v>0.90573927508107566</v>
      </c>
      <c r="R91" s="293"/>
      <c r="S91" s="47">
        <v>0.75347222222222221</v>
      </c>
      <c r="T91" s="48">
        <v>0.75667824074074075</v>
      </c>
      <c r="U91" s="111">
        <v>5.3833333333332689</v>
      </c>
      <c r="V91" s="112">
        <v>4.6186948589138632</v>
      </c>
      <c r="W91" s="113"/>
      <c r="X91" s="13"/>
      <c r="Y91" s="282"/>
      <c r="Z91" s="283"/>
      <c r="AA91" s="117">
        <f>M91-J91</f>
        <v>-339.33860970812793</v>
      </c>
      <c r="AB91" s="110">
        <f>M91/J91</f>
        <v>0.90573927508107555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1743</v>
      </c>
      <c r="G92" s="103">
        <f t="shared" si="36"/>
        <v>35592.060000000005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3261.8540256417682</v>
      </c>
      <c r="N92" s="106">
        <f>M92/L92</f>
        <v>250.91184812628987</v>
      </c>
      <c r="O92" s="108">
        <f>L92-I92</f>
        <v>0</v>
      </c>
      <c r="P92" s="109">
        <f>N92-K92</f>
        <v>-26.011228796787037</v>
      </c>
      <c r="Q92" s="110">
        <f>N92/K92</f>
        <v>0.90607056267826902</v>
      </c>
      <c r="R92" s="293"/>
      <c r="S92" s="47">
        <v>0.76041666666666663</v>
      </c>
      <c r="T92" s="48">
        <v>0.78267361111111111</v>
      </c>
      <c r="U92" s="111">
        <v>5.3833333333332689</v>
      </c>
      <c r="V92" s="112">
        <v>32.0615205885628</v>
      </c>
      <c r="W92" s="113"/>
      <c r="X92" s="13"/>
      <c r="Y92" s="282"/>
      <c r="Z92" s="283"/>
      <c r="AA92" s="117">
        <f>M92-J92</f>
        <v>-338.1459743582318</v>
      </c>
      <c r="AB92" s="110">
        <f>M92/J92</f>
        <v>0.90607056267826891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3215.7097250726256</v>
      </c>
      <c r="N106" s="138">
        <f>M106/L106</f>
        <v>260.73322095183448</v>
      </c>
      <c r="O106" s="139">
        <f>L106-I106</f>
        <v>0</v>
      </c>
      <c r="P106" s="140">
        <f>N106-K106</f>
        <v>-31.158670940057391</v>
      </c>
      <c r="Q106" s="141">
        <f>N106/K106</f>
        <v>0.89325270140906265</v>
      </c>
      <c r="R106" s="294"/>
      <c r="S106" s="142">
        <v>0.70833333333333337</v>
      </c>
      <c r="T106" s="143">
        <v>0.78267361111111111</v>
      </c>
      <c r="U106" s="144"/>
      <c r="V106" s="166"/>
      <c r="W106" s="167"/>
      <c r="X106" s="138"/>
      <c r="Y106" s="285"/>
      <c r="Z106" s="286"/>
      <c r="AA106" s="168">
        <f>M106-J106</f>
        <v>-384.29027492737441</v>
      </c>
      <c r="AB106" s="141">
        <f>M106/J106</f>
        <v>0.89325270140906265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2915</v>
      </c>
      <c r="G107" s="148">
        <f t="shared" ref="G107:G109" si="40">E107*F107</f>
        <v>50196.299999999996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2979.1268214772954</v>
      </c>
      <c r="N107" s="152">
        <f>M107/L107</f>
        <v>993.04227382576516</v>
      </c>
      <c r="O107" s="154">
        <f>L107-I107</f>
        <v>0</v>
      </c>
      <c r="P107" s="155">
        <f>N107-K107</f>
        <v>-106.95772617423484</v>
      </c>
      <c r="Q107" s="156">
        <f>N107/K107</f>
        <v>0.90276570347796836</v>
      </c>
      <c r="R107" s="292">
        <f>Q123</f>
        <v>0.89795178809755183</v>
      </c>
      <c r="S107" s="157">
        <v>0.70833333333333337</v>
      </c>
      <c r="T107" s="158">
        <v>0.7490972222222223</v>
      </c>
      <c r="U107" s="159"/>
      <c r="V107" s="160">
        <v>58.708477510625158</v>
      </c>
      <c r="W107" s="161"/>
      <c r="X107" s="162"/>
      <c r="Y107" s="295"/>
      <c r="Z107" s="296"/>
      <c r="AA107" s="115">
        <f>M107-J107</f>
        <v>-320.87317852270462</v>
      </c>
      <c r="AB107" s="156">
        <f>M107/J107</f>
        <v>0.90276570347796825</v>
      </c>
      <c r="AC107" s="277">
        <f>AB123</f>
        <v>0.89795178809755183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1922</v>
      </c>
      <c r="G108" s="103">
        <f t="shared" si="40"/>
        <v>47165.88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2686.2248078299381</v>
      </c>
      <c r="N108" s="106">
        <f>M108/L108</f>
        <v>671.55620195748452</v>
      </c>
      <c r="O108" s="108">
        <f>L108-I108</f>
        <v>0</v>
      </c>
      <c r="P108" s="109">
        <f>N108-K108</f>
        <v>-78.443798042515482</v>
      </c>
      <c r="Q108" s="110">
        <f>N108/K108</f>
        <v>0.89540826927664607</v>
      </c>
      <c r="R108" s="293"/>
      <c r="S108" s="47">
        <v>0.75208333333333333</v>
      </c>
      <c r="T108" s="48">
        <v>0.78188657407407403</v>
      </c>
      <c r="U108" s="111">
        <v>5</v>
      </c>
      <c r="V108" s="112">
        <v>42.93013736745327</v>
      </c>
      <c r="W108" s="113"/>
      <c r="X108" s="116"/>
      <c r="Y108" s="282"/>
      <c r="Z108" s="283"/>
      <c r="AA108" s="117">
        <f>M108-J108</f>
        <v>-313.77519217006193</v>
      </c>
      <c r="AB108" s="110">
        <f>M108/J108</f>
        <v>0.89540826927664607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2804</v>
      </c>
      <c r="G109" s="103">
        <f t="shared" si="40"/>
        <v>65249.08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2685.599999999999</v>
      </c>
      <c r="N109" s="106">
        <f>M109/L109</f>
        <v>537.11999999999978</v>
      </c>
      <c r="O109" s="108">
        <f>L109-I109</f>
        <v>0</v>
      </c>
      <c r="P109" s="109">
        <f>N109-K109</f>
        <v>-62.880000000000223</v>
      </c>
      <c r="Q109" s="110">
        <f>N109/K109</f>
        <v>0.89519999999999966</v>
      </c>
      <c r="R109" s="293"/>
      <c r="S109" s="47">
        <v>0.78472222222222221</v>
      </c>
      <c r="T109" s="48">
        <v>0.82821759259259253</v>
      </c>
      <c r="U109" s="111">
        <v>5</v>
      </c>
      <c r="V109" s="112">
        <v>62.645218945487066</v>
      </c>
      <c r="W109" s="113"/>
      <c r="X109" s="116"/>
      <c r="Y109" s="282"/>
      <c r="Z109" s="283"/>
      <c r="AA109" s="117">
        <f>M109-J109</f>
        <v>-314.400000000001</v>
      </c>
      <c r="AB109" s="110">
        <f>M109/J109</f>
        <v>0.89519999999999966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2783.6505431024107</v>
      </c>
      <c r="N123" s="138">
        <f t="shared" ref="N123:N135" si="45">M123/L123</f>
        <v>695.91263577560267</v>
      </c>
      <c r="O123" s="139">
        <f t="shared" ref="O123:O135" si="46">L123-I123</f>
        <v>0</v>
      </c>
      <c r="P123" s="140">
        <f t="shared" ref="P123:P135" si="47">N123-K123</f>
        <v>-79.087364224397334</v>
      </c>
      <c r="Q123" s="141">
        <f t="shared" ref="Q123:Q135" si="48">N123/K123</f>
        <v>0.89795178809755183</v>
      </c>
      <c r="R123" s="294"/>
      <c r="S123" s="142">
        <v>0.70833333333333337</v>
      </c>
      <c r="T123" s="143">
        <v>0.82821759259259253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-316.34945689758933</v>
      </c>
      <c r="AB123" s="141">
        <f t="shared" ref="AB123:AB135" si="50">M123/J123</f>
        <v>0.89795178809755183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508</v>
      </c>
      <c r="G124" s="148">
        <f t="shared" ref="G124:G135" si="51">E124*F124</f>
        <v>11318.24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2937.8188235294156</v>
      </c>
      <c r="N124" s="152">
        <f t="shared" si="45"/>
        <v>587.56376470588316</v>
      </c>
      <c r="O124" s="154">
        <f t="shared" si="46"/>
        <v>0</v>
      </c>
      <c r="P124" s="155">
        <f t="shared" si="47"/>
        <v>-72.436235294116841</v>
      </c>
      <c r="Q124" s="156">
        <f t="shared" si="48"/>
        <v>0.8902481283422472</v>
      </c>
      <c r="R124" s="292">
        <f>Q140</f>
        <v>0.88867373968139551</v>
      </c>
      <c r="S124" s="157">
        <v>0.70833333333333337</v>
      </c>
      <c r="T124" s="158">
        <v>0.71553240740740742</v>
      </c>
      <c r="U124" s="159"/>
      <c r="V124" s="160">
        <v>10.375044150402084</v>
      </c>
      <c r="W124" s="161"/>
      <c r="X124" s="162"/>
      <c r="Y124" s="295"/>
      <c r="Z124" s="296"/>
      <c r="AA124" s="115">
        <f t="shared" si="49"/>
        <v>-362.18117647058443</v>
      </c>
      <c r="AB124" s="156">
        <f t="shared" si="50"/>
        <v>0.89024812834224709</v>
      </c>
      <c r="AC124" s="277">
        <f>AB140</f>
        <v>0.8886737396813954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2514</v>
      </c>
      <c r="G125" s="103">
        <f t="shared" si="51"/>
        <v>35271.42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2704.515174299388</v>
      </c>
      <c r="N125" s="106">
        <f t="shared" si="45"/>
        <v>901.50505809979597</v>
      </c>
      <c r="O125" s="108">
        <f t="shared" si="46"/>
        <v>0</v>
      </c>
      <c r="P125" s="109">
        <f t="shared" si="47"/>
        <v>-98.494941900204026</v>
      </c>
      <c r="Q125" s="110">
        <f t="shared" si="48"/>
        <v>0.90150505809979598</v>
      </c>
      <c r="R125" s="293"/>
      <c r="S125" s="47">
        <v>0.72569444444444442</v>
      </c>
      <c r="T125" s="48">
        <v>0.76442129629629629</v>
      </c>
      <c r="U125" s="111">
        <v>14.633333333333276</v>
      </c>
      <c r="V125" s="112">
        <v>55.773397551402354</v>
      </c>
      <c r="W125" s="113"/>
      <c r="X125" s="116"/>
      <c r="Y125" s="282"/>
      <c r="Z125" s="283"/>
      <c r="AA125" s="117">
        <f t="shared" si="49"/>
        <v>-295.48482570061196</v>
      </c>
      <c r="AB125" s="110">
        <f t="shared" si="50"/>
        <v>0.90150505809979598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448</v>
      </c>
      <c r="G126" s="103">
        <f t="shared" si="51"/>
        <v>7481.5999999999995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3197.9247556532409</v>
      </c>
      <c r="N126" s="106">
        <f t="shared" si="45"/>
        <v>1065.9749185510802</v>
      </c>
      <c r="O126" s="108">
        <f t="shared" si="46"/>
        <v>0</v>
      </c>
      <c r="P126" s="109">
        <f t="shared" si="47"/>
        <v>-134.02508144891976</v>
      </c>
      <c r="Q126" s="110">
        <f t="shared" si="48"/>
        <v>0.88831243212590016</v>
      </c>
      <c r="R126" s="293"/>
      <c r="S126" s="47">
        <v>0.77430555555555547</v>
      </c>
      <c r="T126" s="48">
        <v>0.78013888888888883</v>
      </c>
      <c r="U126" s="111">
        <v>15</v>
      </c>
      <c r="V126" s="112">
        <v>8.4054510514926779</v>
      </c>
      <c r="W126" s="113"/>
      <c r="X126" s="116"/>
      <c r="Y126" s="282"/>
      <c r="Z126" s="283"/>
      <c r="AA126" s="117">
        <f t="shared" si="49"/>
        <v>-402.07524434675906</v>
      </c>
      <c r="AB126" s="110">
        <f t="shared" si="50"/>
        <v>0.88831243212590028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432</v>
      </c>
      <c r="G127" s="103">
        <f t="shared" si="51"/>
        <v>7853.76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3179.8431732776735</v>
      </c>
      <c r="N127" s="106">
        <f t="shared" si="45"/>
        <v>1059.9477244258912</v>
      </c>
      <c r="O127" s="108">
        <f t="shared" si="46"/>
        <v>0</v>
      </c>
      <c r="P127" s="109">
        <f t="shared" si="47"/>
        <v>-140.05227557410876</v>
      </c>
      <c r="Q127" s="110">
        <f t="shared" si="48"/>
        <v>0.88328977035490941</v>
      </c>
      <c r="R127" s="293"/>
      <c r="S127" s="47">
        <v>0.79027777777777763</v>
      </c>
      <c r="T127" s="48">
        <v>0.79593749999999985</v>
      </c>
      <c r="U127" s="111">
        <v>14.599999999999884</v>
      </c>
      <c r="V127" s="112">
        <v>8.1513453926982677</v>
      </c>
      <c r="W127" s="113"/>
      <c r="X127" s="116"/>
      <c r="Y127" s="282"/>
      <c r="Z127" s="283"/>
      <c r="AA127" s="117">
        <f t="shared" si="49"/>
        <v>-420.15682672232651</v>
      </c>
      <c r="AB127" s="110">
        <f t="shared" si="50"/>
        <v>0.8832897703549093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1022</v>
      </c>
      <c r="G128" s="103">
        <f t="shared" si="51"/>
        <v>30660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3191.0399999999991</v>
      </c>
      <c r="N128" s="106">
        <f t="shared" si="45"/>
        <v>797.75999999999976</v>
      </c>
      <c r="O128" s="108">
        <f t="shared" si="46"/>
        <v>0</v>
      </c>
      <c r="P128" s="109">
        <f t="shared" si="47"/>
        <v>-102.24000000000024</v>
      </c>
      <c r="Q128" s="110">
        <f t="shared" si="48"/>
        <v>0.88639999999999974</v>
      </c>
      <c r="R128" s="293"/>
      <c r="S128" s="47">
        <v>0.8062499999999998</v>
      </c>
      <c r="T128" s="48">
        <v>0.81958333333333311</v>
      </c>
      <c r="U128" s="111">
        <v>14.849999999999923</v>
      </c>
      <c r="V128" s="112">
        <v>19.216305655836347</v>
      </c>
      <c r="W128" s="113"/>
      <c r="X128" s="116"/>
      <c r="Y128" s="282"/>
      <c r="Z128" s="283"/>
      <c r="AA128" s="117">
        <f t="shared" si="49"/>
        <v>-408.96000000000095</v>
      </c>
      <c r="AB128" s="110">
        <f t="shared" si="50"/>
        <v>0.88639999999999974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3248</v>
      </c>
      <c r="G129" s="121">
        <f t="shared" si="51"/>
        <v>46381.439999999995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3184.4044846451666</v>
      </c>
      <c r="N129" s="106">
        <f t="shared" si="45"/>
        <v>1061.4681615483889</v>
      </c>
      <c r="O129" s="108">
        <f t="shared" si="46"/>
        <v>0</v>
      </c>
      <c r="P129" s="109">
        <f t="shared" si="47"/>
        <v>-138.53183845161107</v>
      </c>
      <c r="Q129" s="110">
        <f t="shared" si="48"/>
        <v>0.8845568012903241</v>
      </c>
      <c r="R129" s="293"/>
      <c r="S129" s="47">
        <v>0.82986111111111083</v>
      </c>
      <c r="T129" s="120">
        <v>0.87234953703703677</v>
      </c>
      <c r="U129" s="111">
        <v>14.799999999999915</v>
      </c>
      <c r="V129" s="112">
        <v>61.198255730290867</v>
      </c>
      <c r="W129" s="113"/>
      <c r="X129" s="116"/>
      <c r="Y129" s="282"/>
      <c r="Z129" s="283"/>
      <c r="AA129" s="117">
        <f t="shared" si="49"/>
        <v>-415.59551535483342</v>
      </c>
      <c r="AB129" s="110">
        <f t="shared" si="50"/>
        <v>0.8845568012903241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1403</v>
      </c>
      <c r="G130" s="121">
        <f t="shared" si="51"/>
        <v>31258.84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2937.8188235294156</v>
      </c>
      <c r="N130" s="106">
        <f t="shared" si="45"/>
        <v>587.56376470588316</v>
      </c>
      <c r="O130" s="123">
        <f t="shared" si="46"/>
        <v>0</v>
      </c>
      <c r="P130" s="124">
        <f t="shared" si="47"/>
        <v>-72.436235294116841</v>
      </c>
      <c r="Q130" s="125">
        <f t="shared" si="48"/>
        <v>0.8902481283422472</v>
      </c>
      <c r="R130" s="293"/>
      <c r="S130" s="47">
        <v>0.88263888888888853</v>
      </c>
      <c r="T130" s="120">
        <v>0.90253472222222186</v>
      </c>
      <c r="U130" s="111">
        <v>14.816666666666531</v>
      </c>
      <c r="V130" s="112">
        <v>28.653911305145915</v>
      </c>
      <c r="W130" s="113"/>
      <c r="X130" s="116"/>
      <c r="Y130" s="282"/>
      <c r="Z130" s="283"/>
      <c r="AA130" s="117">
        <f t="shared" si="49"/>
        <v>-362.18117647058443</v>
      </c>
      <c r="AB130" s="110">
        <f t="shared" si="50"/>
        <v>0.89024812834224709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6312</v>
      </c>
      <c r="G131" s="121">
        <f t="shared" si="51"/>
        <v>88557.36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2704.515174299388</v>
      </c>
      <c r="N131" s="106">
        <f t="shared" si="45"/>
        <v>901.50505809979597</v>
      </c>
      <c r="O131" s="123">
        <f t="shared" si="46"/>
        <v>0</v>
      </c>
      <c r="P131" s="124">
        <f t="shared" si="47"/>
        <v>-98.494941900204026</v>
      </c>
      <c r="Q131" s="125">
        <f t="shared" si="48"/>
        <v>0.90150505809979598</v>
      </c>
      <c r="R131" s="293"/>
      <c r="S131" s="47">
        <v>0.91249999999999964</v>
      </c>
      <c r="T131" s="120">
        <v>1.009733796296296</v>
      </c>
      <c r="U131" s="111">
        <v>15</v>
      </c>
      <c r="V131" s="112">
        <v>140.0324921815639</v>
      </c>
      <c r="W131" s="113"/>
      <c r="X131" s="116"/>
      <c r="Y131" s="282"/>
      <c r="Z131" s="283"/>
      <c r="AA131" s="117">
        <f t="shared" si="49"/>
        <v>-295.48482570061196</v>
      </c>
      <c r="AB131" s="110">
        <f t="shared" si="50"/>
        <v>0.90150505809979598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1043</v>
      </c>
      <c r="G132" s="121">
        <f t="shared" si="51"/>
        <v>17418.099999999999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3197.9247556532409</v>
      </c>
      <c r="N132" s="106">
        <f t="shared" si="45"/>
        <v>1065.9749185510802</v>
      </c>
      <c r="O132" s="123">
        <f t="shared" si="46"/>
        <v>0</v>
      </c>
      <c r="P132" s="124">
        <f t="shared" si="47"/>
        <v>-134.02508144891976</v>
      </c>
      <c r="Q132" s="125">
        <f t="shared" si="48"/>
        <v>0.88831243212590016</v>
      </c>
      <c r="R132" s="293"/>
      <c r="S132" s="47">
        <v>1.0201388888888887</v>
      </c>
      <c r="T132" s="120">
        <v>1.0337268518518516</v>
      </c>
      <c r="U132" s="111">
        <v>14.983333333333491</v>
      </c>
      <c r="V132" s="112">
        <v>19.56894072925639</v>
      </c>
      <c r="W132" s="113"/>
      <c r="X132" s="116"/>
      <c r="Y132" s="282"/>
      <c r="Z132" s="283"/>
      <c r="AA132" s="117">
        <f t="shared" si="49"/>
        <v>-402.07524434675906</v>
      </c>
      <c r="AB132" s="110">
        <f t="shared" si="50"/>
        <v>0.88831243212590028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911</v>
      </c>
      <c r="G133" s="121">
        <f t="shared" si="51"/>
        <v>16561.98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3179.8431732776735</v>
      </c>
      <c r="N133" s="106">
        <f t="shared" si="45"/>
        <v>1059.9477244258912</v>
      </c>
      <c r="O133" s="123">
        <f t="shared" si="46"/>
        <v>0</v>
      </c>
      <c r="P133" s="124">
        <f t="shared" si="47"/>
        <v>-140.05227557410876</v>
      </c>
      <c r="Q133" s="125">
        <f t="shared" si="48"/>
        <v>0.88328977035490941</v>
      </c>
      <c r="R133" s="293"/>
      <c r="S133" s="47">
        <v>1.04375</v>
      </c>
      <c r="T133" s="120">
        <v>1.0556828703703702</v>
      </c>
      <c r="U133" s="111">
        <v>15</v>
      </c>
      <c r="V133" s="112">
        <v>17.189526973953985</v>
      </c>
      <c r="W133" s="113"/>
      <c r="X133" s="116"/>
      <c r="Y133" s="282"/>
      <c r="Z133" s="283"/>
      <c r="AA133" s="117">
        <f t="shared" si="49"/>
        <v>-420.15682672232651</v>
      </c>
      <c r="AB133" s="110">
        <f t="shared" si="50"/>
        <v>0.8832897703549093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2500</v>
      </c>
      <c r="G134" s="121">
        <f t="shared" si="51"/>
        <v>75000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3191.0399999999986</v>
      </c>
      <c r="N134" s="106">
        <f t="shared" si="45"/>
        <v>797.75999999999965</v>
      </c>
      <c r="O134" s="123">
        <f t="shared" si="46"/>
        <v>0</v>
      </c>
      <c r="P134" s="124">
        <f t="shared" si="47"/>
        <v>-102.24000000000035</v>
      </c>
      <c r="Q134" s="125">
        <f t="shared" si="48"/>
        <v>0.88639999999999963</v>
      </c>
      <c r="R134" s="293"/>
      <c r="S134" s="47">
        <v>1.0659722222222223</v>
      </c>
      <c r="T134" s="120">
        <v>1.0986111111111112</v>
      </c>
      <c r="U134" s="111">
        <v>14.816666666667011</v>
      </c>
      <c r="V134" s="112">
        <v>47.006618531889309</v>
      </c>
      <c r="W134" s="126"/>
      <c r="X134" s="127"/>
      <c r="Y134" s="282"/>
      <c r="Z134" s="283"/>
      <c r="AA134" s="117">
        <f t="shared" si="49"/>
        <v>-408.9600000000014</v>
      </c>
      <c r="AB134" s="110">
        <f t="shared" si="50"/>
        <v>0.88639999999999963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8425</v>
      </c>
      <c r="G135" s="121">
        <f t="shared" si="51"/>
        <v>120309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3184.4044846451661</v>
      </c>
      <c r="N135" s="106">
        <f t="shared" si="45"/>
        <v>1061.4681615483887</v>
      </c>
      <c r="O135" s="123">
        <f t="shared" si="46"/>
        <v>0</v>
      </c>
      <c r="P135" s="124">
        <f t="shared" si="47"/>
        <v>-138.53183845161129</v>
      </c>
      <c r="Q135" s="125">
        <f t="shared" si="48"/>
        <v>0.88455680129032388</v>
      </c>
      <c r="R135" s="293"/>
      <c r="S135" s="47">
        <v>1.1090277777777779</v>
      </c>
      <c r="T135" s="120">
        <v>1.2192592592592595</v>
      </c>
      <c r="U135" s="111">
        <v>15.000000000000107</v>
      </c>
      <c r="V135" s="112">
        <v>158.74239671419355</v>
      </c>
      <c r="W135" s="126"/>
      <c r="X135" s="127"/>
      <c r="Y135" s="282"/>
      <c r="Z135" s="283"/>
      <c r="AA135" s="117">
        <f t="shared" si="49"/>
        <v>-415.59551535483388</v>
      </c>
      <c r="AB135" s="110">
        <f t="shared" si="50"/>
        <v>0.88455680129032388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3065.9244019008142</v>
      </c>
      <c r="N140" s="138">
        <f t="shared" ref="N140:N152" si="56">M140/L140</f>
        <v>875.97840054308983</v>
      </c>
      <c r="O140" s="139">
        <f t="shared" ref="O140:O152" si="57">L140-I140</f>
        <v>0</v>
      </c>
      <c r="P140" s="140">
        <f t="shared" ref="P140:P152" si="58">N140-K140</f>
        <v>-109.73588517119583</v>
      </c>
      <c r="Q140" s="141">
        <f t="shared" ref="Q140:Q152" si="59">N140/K140</f>
        <v>0.88867373968139551</v>
      </c>
      <c r="R140" s="294"/>
      <c r="S140" s="142">
        <v>0.70833333333333337</v>
      </c>
      <c r="T140" s="143">
        <v>1.2192592592592595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-384.07559809918575</v>
      </c>
      <c r="AB140" s="141">
        <f t="shared" ref="AB140:AB152" si="61">M140/J140</f>
        <v>0.8886737396813954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644</v>
      </c>
      <c r="G141" s="148">
        <f t="shared" ref="G141:G152" si="62">E141*F141</f>
        <v>11707.92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2709.2387160066492</v>
      </c>
      <c r="N141" s="152">
        <f t="shared" si="56"/>
        <v>903.07957200221642</v>
      </c>
      <c r="O141" s="154">
        <f t="shared" si="57"/>
        <v>0</v>
      </c>
      <c r="P141" s="155">
        <f t="shared" si="58"/>
        <v>-96.920427997783577</v>
      </c>
      <c r="Q141" s="156">
        <f t="shared" si="59"/>
        <v>0.90307957200221645</v>
      </c>
      <c r="R141" s="292">
        <f>Q157</f>
        <v>0.88754776655660605</v>
      </c>
      <c r="S141" s="157">
        <v>0.70833333333333337</v>
      </c>
      <c r="T141" s="158">
        <v>0.7182291666666667</v>
      </c>
      <c r="U141" s="159"/>
      <c r="V141" s="160">
        <v>14.262309102445725</v>
      </c>
      <c r="W141" s="158"/>
      <c r="X141" s="169"/>
      <c r="Y141" s="295"/>
      <c r="Z141" s="296"/>
      <c r="AA141" s="171">
        <f t="shared" si="60"/>
        <v>-290.76128399335084</v>
      </c>
      <c r="AB141" s="156">
        <f t="shared" si="61"/>
        <v>0.90307957200221634</v>
      </c>
      <c r="AC141" s="277">
        <f>AB157</f>
        <v>0.88754776655660594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1177</v>
      </c>
      <c r="G142" s="103">
        <f t="shared" si="62"/>
        <v>21397.86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3178.6107185122582</v>
      </c>
      <c r="N142" s="106">
        <f t="shared" si="56"/>
        <v>1059.5369061707527</v>
      </c>
      <c r="O142" s="108">
        <f t="shared" si="57"/>
        <v>0</v>
      </c>
      <c r="P142" s="109">
        <f t="shared" si="58"/>
        <v>-140.46309382924733</v>
      </c>
      <c r="Q142" s="110">
        <f t="shared" si="59"/>
        <v>0.88294742180896058</v>
      </c>
      <c r="R142" s="293"/>
      <c r="S142" s="47">
        <v>0.72847222222222219</v>
      </c>
      <c r="T142" s="48">
        <v>0.74390046296296297</v>
      </c>
      <c r="U142" s="111">
        <v>14.749999999999908</v>
      </c>
      <c r="V142" s="112">
        <v>22.217253465077832</v>
      </c>
      <c r="W142" s="113"/>
      <c r="X142" s="13"/>
      <c r="Y142" s="282"/>
      <c r="Z142" s="283"/>
      <c r="AA142" s="172">
        <f t="shared" si="60"/>
        <v>-421.38928148774175</v>
      </c>
      <c r="AB142" s="110">
        <f t="shared" si="61"/>
        <v>0.88294742180896058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865</v>
      </c>
      <c r="G143" s="103">
        <f t="shared" si="62"/>
        <v>21650.95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3187.2574918322202</v>
      </c>
      <c r="N143" s="106">
        <f t="shared" si="56"/>
        <v>637.45149836644407</v>
      </c>
      <c r="O143" s="108">
        <f t="shared" si="57"/>
        <v>0</v>
      </c>
      <c r="P143" s="109">
        <f t="shared" si="58"/>
        <v>-82.548501633555929</v>
      </c>
      <c r="Q143" s="110">
        <f t="shared" si="59"/>
        <v>0.8853493032867279</v>
      </c>
      <c r="R143" s="293"/>
      <c r="S143" s="47">
        <v>0.75416666666666654</v>
      </c>
      <c r="T143" s="48">
        <v>0.76547453703703694</v>
      </c>
      <c r="U143" s="111">
        <v>14.78333333333314</v>
      </c>
      <c r="V143" s="112">
        <v>16.283591813024454</v>
      </c>
      <c r="W143" s="113"/>
      <c r="X143" s="13"/>
      <c r="Y143" s="282"/>
      <c r="Z143" s="283"/>
      <c r="AA143" s="172">
        <f t="shared" si="60"/>
        <v>-412.74250816777976</v>
      </c>
      <c r="AB143" s="110">
        <f t="shared" si="61"/>
        <v>0.8853493032867279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1093</v>
      </c>
      <c r="G144" s="103">
        <f t="shared" si="62"/>
        <v>27128.260000000002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3183.6317796373846</v>
      </c>
      <c r="N144" s="106">
        <f t="shared" si="56"/>
        <v>636.7263559274769</v>
      </c>
      <c r="O144" s="108">
        <f t="shared" si="57"/>
        <v>0</v>
      </c>
      <c r="P144" s="109">
        <f t="shared" si="58"/>
        <v>-83.273644072523098</v>
      </c>
      <c r="Q144" s="110">
        <f t="shared" si="59"/>
        <v>0.88434216101038454</v>
      </c>
      <c r="R144" s="293"/>
      <c r="S144" s="47">
        <v>0.77569444444444424</v>
      </c>
      <c r="T144" s="48">
        <v>0.78998842592592577</v>
      </c>
      <c r="U144" s="111">
        <v>14.716666666666516</v>
      </c>
      <c r="V144" s="112">
        <v>20.599115896333199</v>
      </c>
      <c r="W144" s="113"/>
      <c r="X144" s="13"/>
      <c r="Y144" s="282"/>
      <c r="Z144" s="283"/>
      <c r="AA144" s="172">
        <f t="shared" si="60"/>
        <v>-416.36822036261538</v>
      </c>
      <c r="AB144" s="110">
        <f t="shared" si="61"/>
        <v>0.88434216101038465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1769</v>
      </c>
      <c r="G145" s="103">
        <f t="shared" si="62"/>
        <v>31647.41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3188.7764943287571</v>
      </c>
      <c r="N145" s="106">
        <f t="shared" si="56"/>
        <v>797.19412358218926</v>
      </c>
      <c r="O145" s="108">
        <f t="shared" si="57"/>
        <v>0</v>
      </c>
      <c r="P145" s="109">
        <f t="shared" si="58"/>
        <v>-102.80587641781074</v>
      </c>
      <c r="Q145" s="110">
        <f t="shared" si="59"/>
        <v>0.88577124842465471</v>
      </c>
      <c r="R145" s="293"/>
      <c r="S145" s="47">
        <v>0.79999999999999971</v>
      </c>
      <c r="T145" s="48">
        <v>0.82311342592592562</v>
      </c>
      <c r="U145" s="111">
        <v>15</v>
      </c>
      <c r="V145" s="112">
        <v>33.285493727381059</v>
      </c>
      <c r="W145" s="113"/>
      <c r="X145" s="116"/>
      <c r="Y145" s="282"/>
      <c r="Z145" s="283"/>
      <c r="AA145" s="172">
        <f t="shared" si="60"/>
        <v>-411.22350567124295</v>
      </c>
      <c r="AB145" s="110">
        <f t="shared" si="61"/>
        <v>0.88577124842465471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2720</v>
      </c>
      <c r="G146" s="121">
        <f t="shared" si="62"/>
        <v>45315.199999999997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3190.9878973714549</v>
      </c>
      <c r="N146" s="106">
        <f t="shared" si="56"/>
        <v>638.19757947429093</v>
      </c>
      <c r="O146" s="108">
        <f t="shared" si="57"/>
        <v>0</v>
      </c>
      <c r="P146" s="109">
        <f t="shared" si="58"/>
        <v>-81.802420525709067</v>
      </c>
      <c r="Q146" s="110">
        <f t="shared" si="59"/>
        <v>0.8863855270476263</v>
      </c>
      <c r="R146" s="293"/>
      <c r="S146" s="47">
        <v>0.83333333333333304</v>
      </c>
      <c r="T146" s="120">
        <v>0.86884259259259233</v>
      </c>
      <c r="U146" s="111">
        <v>14.716666666666676</v>
      </c>
      <c r="V146" s="112">
        <v>51.144036031736256</v>
      </c>
      <c r="W146" s="113"/>
      <c r="X146" s="50"/>
      <c r="Y146" s="282"/>
      <c r="Z146" s="283"/>
      <c r="AA146" s="172">
        <f t="shared" si="60"/>
        <v>-409.01210262854511</v>
      </c>
      <c r="AB146" s="110">
        <f t="shared" si="61"/>
        <v>0.88638552704762641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1342</v>
      </c>
      <c r="G147" s="121">
        <f t="shared" si="62"/>
        <v>24397.56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2709.2387160066492</v>
      </c>
      <c r="N147" s="106">
        <f t="shared" si="56"/>
        <v>903.07957200221642</v>
      </c>
      <c r="O147" s="123">
        <f t="shared" si="57"/>
        <v>0</v>
      </c>
      <c r="P147" s="124">
        <f t="shared" si="58"/>
        <v>-96.920427997783577</v>
      </c>
      <c r="Q147" s="125">
        <f t="shared" si="59"/>
        <v>0.90307957200221645</v>
      </c>
      <c r="R147" s="293"/>
      <c r="S147" s="47">
        <v>0.87916666666666632</v>
      </c>
      <c r="T147" s="120">
        <v>0.89980324074074036</v>
      </c>
      <c r="U147" s="111">
        <v>14.866666666666539</v>
      </c>
      <c r="V147" s="112">
        <v>29.720526110997145</v>
      </c>
      <c r="W147" s="113"/>
      <c r="X147" s="116"/>
      <c r="Y147" s="282"/>
      <c r="Z147" s="283"/>
      <c r="AA147" s="172">
        <f t="shared" si="60"/>
        <v>-290.76128399335084</v>
      </c>
      <c r="AB147" s="110">
        <f t="shared" si="61"/>
        <v>0.90307957200221634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2877</v>
      </c>
      <c r="G148" s="121">
        <f t="shared" si="62"/>
        <v>52303.86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3178.6107185122582</v>
      </c>
      <c r="N148" s="106">
        <f t="shared" si="56"/>
        <v>1059.5369061707527</v>
      </c>
      <c r="O148" s="123">
        <f t="shared" si="57"/>
        <v>0</v>
      </c>
      <c r="P148" s="124">
        <f t="shared" si="58"/>
        <v>-140.46309382924733</v>
      </c>
      <c r="Q148" s="125">
        <f t="shared" si="59"/>
        <v>0.88294742180896058</v>
      </c>
      <c r="R148" s="293"/>
      <c r="S148" s="47">
        <v>0.90972222222222188</v>
      </c>
      <c r="T148" s="120">
        <v>0.94743055555555522</v>
      </c>
      <c r="U148" s="111">
        <v>15</v>
      </c>
      <c r="V148" s="112">
        <v>54.306744451171546</v>
      </c>
      <c r="W148" s="113"/>
      <c r="X148" s="116"/>
      <c r="Y148" s="282"/>
      <c r="Z148" s="283"/>
      <c r="AA148" s="172">
        <f t="shared" si="60"/>
        <v>-421.38928148774175</v>
      </c>
      <c r="AB148" s="110">
        <f t="shared" si="61"/>
        <v>0.88294742180896058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1813</v>
      </c>
      <c r="G149" s="121">
        <f t="shared" si="62"/>
        <v>45379.39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3187.2574918322202</v>
      </c>
      <c r="N149" s="106">
        <f t="shared" si="56"/>
        <v>637.45149836644407</v>
      </c>
      <c r="O149" s="123">
        <f t="shared" si="57"/>
        <v>0</v>
      </c>
      <c r="P149" s="124">
        <f t="shared" si="58"/>
        <v>-82.548501633555929</v>
      </c>
      <c r="Q149" s="125">
        <f t="shared" si="59"/>
        <v>0.8853493032867279</v>
      </c>
      <c r="R149" s="293"/>
      <c r="S149" s="47">
        <v>0.95763888888888848</v>
      </c>
      <c r="T149" s="120">
        <v>0.98133101851851812</v>
      </c>
      <c r="U149" s="111">
        <v>14.6999999999999</v>
      </c>
      <c r="V149" s="112">
        <v>34.129655441633915</v>
      </c>
      <c r="W149" s="126"/>
      <c r="X149" s="127"/>
      <c r="Y149" s="282"/>
      <c r="Z149" s="283"/>
      <c r="AA149" s="172">
        <f t="shared" si="60"/>
        <v>-412.74250816777976</v>
      </c>
      <c r="AB149" s="110">
        <f t="shared" si="61"/>
        <v>0.8853493032867279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2554</v>
      </c>
      <c r="G150" s="121">
        <f t="shared" si="62"/>
        <v>63390.28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3183.6317796373846</v>
      </c>
      <c r="N150" s="106">
        <f t="shared" si="56"/>
        <v>636.7263559274769</v>
      </c>
      <c r="O150" s="123">
        <f t="shared" si="57"/>
        <v>0</v>
      </c>
      <c r="P150" s="124">
        <f t="shared" si="58"/>
        <v>-83.273644072523098</v>
      </c>
      <c r="Q150" s="125">
        <f t="shared" si="59"/>
        <v>0.88434216101038454</v>
      </c>
      <c r="R150" s="293"/>
      <c r="S150" s="47">
        <v>0.99166666666666625</v>
      </c>
      <c r="T150" s="120">
        <v>1.0250925925925922</v>
      </c>
      <c r="U150" s="111">
        <v>14.883333333333315</v>
      </c>
      <c r="V150" s="112">
        <v>48.13370722711344</v>
      </c>
      <c r="W150" s="126"/>
      <c r="X150" s="127"/>
      <c r="Y150" s="282"/>
      <c r="Z150" s="283"/>
      <c r="AA150" s="172">
        <f t="shared" si="60"/>
        <v>-416.36822036261538</v>
      </c>
      <c r="AB150" s="110">
        <f t="shared" si="61"/>
        <v>0.88434216101038465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4587</v>
      </c>
      <c r="G151" s="121">
        <f t="shared" si="62"/>
        <v>82061.430000000008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3188.7764943287575</v>
      </c>
      <c r="N151" s="106">
        <f t="shared" si="56"/>
        <v>797.19412358218938</v>
      </c>
      <c r="O151" s="123">
        <f t="shared" si="57"/>
        <v>0</v>
      </c>
      <c r="P151" s="124">
        <f t="shared" si="58"/>
        <v>-102.80587641781062</v>
      </c>
      <c r="Q151" s="125">
        <f t="shared" si="59"/>
        <v>0.88577124842465482</v>
      </c>
      <c r="R151" s="293"/>
      <c r="S151" s="47">
        <v>1.0354166666666664</v>
      </c>
      <c r="T151" s="120">
        <v>1.095347222222222</v>
      </c>
      <c r="U151" s="111">
        <v>14.866666666666859</v>
      </c>
      <c r="V151" s="112">
        <v>86.3089653631978</v>
      </c>
      <c r="W151" s="126"/>
      <c r="X151" s="127"/>
      <c r="Y151" s="282"/>
      <c r="Z151" s="283"/>
      <c r="AA151" s="172">
        <f t="shared" si="60"/>
        <v>-411.22350567124249</v>
      </c>
      <c r="AB151" s="110">
        <f t="shared" si="61"/>
        <v>0.88577124842465482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6972</v>
      </c>
      <c r="G152" s="121">
        <f t="shared" si="62"/>
        <v>116153.52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3190.9878973714553</v>
      </c>
      <c r="N152" s="106">
        <f t="shared" si="56"/>
        <v>638.19757947429105</v>
      </c>
      <c r="O152" s="123">
        <f t="shared" si="57"/>
        <v>0</v>
      </c>
      <c r="P152" s="124">
        <f t="shared" si="58"/>
        <v>-81.802420525708953</v>
      </c>
      <c r="Q152" s="125">
        <f t="shared" si="59"/>
        <v>0.88638552704762641</v>
      </c>
      <c r="R152" s="293"/>
      <c r="S152" s="47">
        <v>1.1055555555555554</v>
      </c>
      <c r="T152" s="120">
        <v>1.1965856481481481</v>
      </c>
      <c r="U152" s="111">
        <v>14.70000000000006</v>
      </c>
      <c r="V152" s="112">
        <v>131.09419824017101</v>
      </c>
      <c r="W152" s="126"/>
      <c r="X152" s="127"/>
      <c r="Y152" s="282"/>
      <c r="Z152" s="283"/>
      <c r="AA152" s="172">
        <f t="shared" si="60"/>
        <v>-409.01210262854465</v>
      </c>
      <c r="AB152" s="110">
        <f t="shared" si="61"/>
        <v>0.88638552704762652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3106.4171829481206</v>
      </c>
      <c r="N157" s="138">
        <f>M157/L157</f>
        <v>745.54012390754895</v>
      </c>
      <c r="O157" s="139">
        <f>L157-I157</f>
        <v>0</v>
      </c>
      <c r="P157" s="140">
        <f>N157-K157</f>
        <v>-94.459876092450941</v>
      </c>
      <c r="Q157" s="141">
        <f>N157/K157</f>
        <v>0.88754776655660605</v>
      </c>
      <c r="R157" s="294"/>
      <c r="S157" s="142">
        <v>0.70833333333333337</v>
      </c>
      <c r="T157" s="143">
        <v>1.1965856481481481</v>
      </c>
      <c r="U157" s="144"/>
      <c r="V157" s="166"/>
      <c r="W157" s="167"/>
      <c r="X157" s="138"/>
      <c r="Y157" s="285"/>
      <c r="Z157" s="286"/>
      <c r="AA157" s="174">
        <f>M157-J157</f>
        <v>-393.58281705187937</v>
      </c>
      <c r="AB157" s="141">
        <f>M157/J157</f>
        <v>0.88754776655660594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607" priority="1" operator="greaterThan">
      <formula>0</formula>
    </cfRule>
  </conditionalFormatting>
  <conditionalFormatting sqref="P5:P157 AA5:AA157">
    <cfRule type="cellIs" dxfId="606" priority="4" operator="lessThan">
      <formula>0</formula>
    </cfRule>
  </conditionalFormatting>
  <conditionalFormatting sqref="Q5:Q157 AB5:AB157">
    <cfRule type="cellIs" dxfId="605" priority="2" operator="greaterThan">
      <formula>1</formula>
    </cfRule>
    <cfRule type="cellIs" dxfId="604" priority="3" operator="lessThan">
      <formula>0.8</formula>
    </cfRule>
  </conditionalFormatting>
  <conditionalFormatting sqref="AC5:AC6 R5:R157 AC90:AC95">
    <cfRule type="cellIs" dxfId="603" priority="5" operator="lessThan">
      <formula>0.8</formula>
    </cfRule>
  </conditionalFormatting>
  <conditionalFormatting sqref="AC12:AC20">
    <cfRule type="cellIs" dxfId="602" priority="13" operator="lessThan">
      <formula>0.8</formula>
    </cfRule>
  </conditionalFormatting>
  <conditionalFormatting sqref="AC22:AC27">
    <cfRule type="cellIs" dxfId="601" priority="12" operator="lessThan">
      <formula>0.8</formula>
    </cfRule>
  </conditionalFormatting>
  <conditionalFormatting sqref="AC39">
    <cfRule type="cellIs" dxfId="600" priority="11" operator="lessThan">
      <formula>0.8</formula>
    </cfRule>
  </conditionalFormatting>
  <conditionalFormatting sqref="AC56">
    <cfRule type="cellIs" dxfId="599" priority="7" operator="lessThan">
      <formula>0.8</formula>
    </cfRule>
  </conditionalFormatting>
  <conditionalFormatting sqref="AC73:AC78">
    <cfRule type="cellIs" dxfId="598" priority="6" operator="lessThan">
      <formula>0.8</formula>
    </cfRule>
  </conditionalFormatting>
  <conditionalFormatting sqref="AC107">
    <cfRule type="cellIs" dxfId="597" priority="10" operator="lessThan">
      <formula>0.8</formula>
    </cfRule>
  </conditionalFormatting>
  <conditionalFormatting sqref="AC124">
    <cfRule type="cellIs" dxfId="596" priority="9" operator="lessThan">
      <formula>0.8</formula>
    </cfRule>
  </conditionalFormatting>
  <conditionalFormatting sqref="AC141:AC146">
    <cfRule type="cellIs" dxfId="595" priority="8" operator="lessThan">
      <formula>0.8</formula>
    </cfRule>
  </conditionalFormatting>
  <dataValidations count="1">
    <dataValidation type="list" allowBlank="1" showInputMessage="1" showErrorMessage="1" sqref="Y5:Z157" xr:uid="{A1716972-06E4-4013-9C99-26C9FEA74BF3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D99C-F94F-47A2-955A-66EFE7EFA2ED}">
  <sheetPr codeName="工作表9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5" sqref="R5:R21"/>
      <selection pane="bottomLeft" activeCell="E16" sqref="E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78336</v>
      </c>
      <c r="E1" s="88" t="s">
        <v>3</v>
      </c>
      <c r="F1" s="89">
        <f>SUM(G5:G140)</f>
        <v>3651444.53</v>
      </c>
      <c r="G1" s="90" t="s">
        <v>84</v>
      </c>
      <c r="H1" s="91">
        <f>L21+L38+L55+L72+L89+L106+L123+L140</f>
        <v>156.33333333333334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46139</v>
      </c>
      <c r="B2" s="343"/>
      <c r="C2" s="92" t="s">
        <v>40</v>
      </c>
      <c r="D2" s="93">
        <f>AVERAGE(N21,N38,N55,N72,N89,N106,N123,N140)</f>
        <v>127.4024438764032</v>
      </c>
      <c r="E2" s="93" t="s">
        <v>91</v>
      </c>
      <c r="F2" s="94">
        <f>F1/D1</f>
        <v>46.612598677491825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61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4032</v>
      </c>
      <c r="G5" s="148">
        <f t="shared" ref="G5:G7" si="0">E5*F5</f>
        <v>228896.64000000001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1780.9585139318908</v>
      </c>
      <c r="N5" s="152">
        <f>M5/L5</f>
        <v>74.206604747162118</v>
      </c>
      <c r="O5" s="154">
        <f>L5-I5</f>
        <v>0</v>
      </c>
      <c r="P5" s="155">
        <f>N5-K5</f>
        <v>-9.1267285861712111</v>
      </c>
      <c r="Q5" s="156">
        <f>N5/K5</f>
        <v>0.89047925696594543</v>
      </c>
      <c r="R5" s="292">
        <f>Q21</f>
        <v>0.89373707492549581</v>
      </c>
      <c r="S5" s="157">
        <v>0.25</v>
      </c>
      <c r="T5" s="158">
        <v>0.34432870370370372</v>
      </c>
      <c r="U5" s="159"/>
      <c r="V5" s="160">
        <v>135.83696537989752</v>
      </c>
      <c r="W5" s="181"/>
      <c r="X5" s="152"/>
      <c r="Y5" s="12"/>
      <c r="Z5" s="198"/>
      <c r="AA5" s="295"/>
      <c r="AB5" s="296"/>
      <c r="AC5" s="12">
        <v>5</v>
      </c>
      <c r="AD5" s="198"/>
      <c r="AE5" s="178">
        <f>M5-J5</f>
        <v>-219.04148606810918</v>
      </c>
      <c r="AF5" s="132">
        <f>M5/J5</f>
        <v>0.89047925696594543</v>
      </c>
      <c r="AG5" s="367">
        <f>AF21</f>
        <v>0.8937370749254957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5666</v>
      </c>
      <c r="G6" s="103">
        <f t="shared" si="0"/>
        <v>337240.32000000001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1790.5997644980882</v>
      </c>
      <c r="N6" s="106">
        <f>M6/L6</f>
        <v>74.608323520753672</v>
      </c>
      <c r="O6" s="108">
        <f>L6-I6</f>
        <v>0</v>
      </c>
      <c r="P6" s="109">
        <f>N6-K6</f>
        <v>-8.7250098125796569</v>
      </c>
      <c r="Q6" s="110">
        <f>N6/K6</f>
        <v>0.89529988224904411</v>
      </c>
      <c r="R6" s="293"/>
      <c r="S6" s="47">
        <v>0.34791666666666665</v>
      </c>
      <c r="T6" s="48">
        <v>0.47975694444444439</v>
      </c>
      <c r="U6" s="111">
        <v>5.1666666666666217</v>
      </c>
      <c r="V6" s="112">
        <v>189.85817307716002</v>
      </c>
      <c r="W6" s="113">
        <v>0.47975694444444439</v>
      </c>
      <c r="X6" s="116">
        <v>0.51736111111111105</v>
      </c>
      <c r="Y6" s="12"/>
      <c r="Z6" s="198"/>
      <c r="AA6" s="282"/>
      <c r="AB6" s="283"/>
      <c r="AC6" s="12">
        <v>6</v>
      </c>
      <c r="AD6" s="198"/>
      <c r="AE6" s="117">
        <f>M6-J6</f>
        <v>-209.40023550191177</v>
      </c>
      <c r="AF6" s="110">
        <f>M6/J6</f>
        <v>0.89529988224904411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2821</v>
      </c>
      <c r="G7" s="103">
        <f t="shared" si="0"/>
        <v>218176.14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1790.8641711229948</v>
      </c>
      <c r="N7" s="106">
        <f>M7/L7</f>
        <v>77.863659614043257</v>
      </c>
      <c r="O7" s="108">
        <f>L7-I7</f>
        <v>0</v>
      </c>
      <c r="P7" s="109">
        <f>N7-K7</f>
        <v>-9.0928621250871799</v>
      </c>
      <c r="Q7" s="110">
        <f>N7/K7</f>
        <v>0.89543208556149745</v>
      </c>
      <c r="R7" s="293"/>
      <c r="S7" s="47">
        <v>0.51736111111111105</v>
      </c>
      <c r="T7" s="48">
        <v>0.58298611111111109</v>
      </c>
      <c r="U7" s="111">
        <v>55</v>
      </c>
      <c r="V7" s="112">
        <v>94.513030485088294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-209.13582887700522</v>
      </c>
      <c r="AF7" s="110">
        <f>M7/J7</f>
        <v>0.89543208556149734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1787.4741498509914</v>
      </c>
      <c r="N21" s="138">
        <f>M21/L21</f>
        <v>75.527076754267242</v>
      </c>
      <c r="O21" s="139">
        <f>L21-I21</f>
        <v>0</v>
      </c>
      <c r="P21" s="140">
        <f>N21-K21</f>
        <v>-8.9799654992538791</v>
      </c>
      <c r="Q21" s="141">
        <f>N21/K21</f>
        <v>0.89373707492549581</v>
      </c>
      <c r="R21" s="294"/>
      <c r="S21" s="142">
        <v>0.25</v>
      </c>
      <c r="T21" s="143">
        <v>0.58298611111111109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13</v>
      </c>
      <c r="AD21" s="180">
        <f>SUM(AD5:AD20)</f>
        <v>0</v>
      </c>
      <c r="AE21" s="168">
        <f>M21-J21</f>
        <v>-212.52585014900865</v>
      </c>
      <c r="AF21" s="141">
        <f>M21/J21</f>
        <v>0.8937370749254957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3036</v>
      </c>
      <c r="G22" s="148">
        <f t="shared" ref="G22:G25" si="5">E22*F22</f>
        <v>163215.35999999999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1787.4065513744449</v>
      </c>
      <c r="N22" s="152">
        <f>M22/L22</f>
        <v>89.370327568722246</v>
      </c>
      <c r="O22" s="154">
        <f>L22-I22</f>
        <v>0</v>
      </c>
      <c r="P22" s="155">
        <f>N22-K22</f>
        <v>-10.629672431277754</v>
      </c>
      <c r="Q22" s="156">
        <f>N22/K22</f>
        <v>0.89370327568722241</v>
      </c>
      <c r="R22" s="292">
        <f>Q38</f>
        <v>0.89433608679161247</v>
      </c>
      <c r="S22" s="157">
        <v>0.25</v>
      </c>
      <c r="T22" s="158">
        <v>0.3207638888888889</v>
      </c>
      <c r="U22" s="159"/>
      <c r="V22" s="160">
        <v>101.91302021351895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-212.59344862555508</v>
      </c>
      <c r="AF22" s="156">
        <f>M22/J22</f>
        <v>0.89370327568722241</v>
      </c>
      <c r="AG22" s="362">
        <f>AF38</f>
        <v>0.89433608679161247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1868</v>
      </c>
      <c r="G23" s="103">
        <f t="shared" si="5"/>
        <v>88487.159999999989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1787.1999999999987</v>
      </c>
      <c r="N23" s="106">
        <f>M23/L23</f>
        <v>85.104761904761844</v>
      </c>
      <c r="O23" s="108">
        <f>L23-I23</f>
        <v>0</v>
      </c>
      <c r="P23" s="109">
        <f>N23-K23</f>
        <v>-10.133333333333397</v>
      </c>
      <c r="Q23" s="110">
        <f>N23/K23</f>
        <v>0.89359999999999928</v>
      </c>
      <c r="R23" s="293"/>
      <c r="S23" s="47">
        <v>0.32430555555555551</v>
      </c>
      <c r="T23" s="48">
        <v>0.36784722222222216</v>
      </c>
      <c r="U23" s="111">
        <v>5.0999999999999179</v>
      </c>
      <c r="V23" s="112">
        <v>62.712623097582856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-212.80000000000132</v>
      </c>
      <c r="AF23" s="110">
        <f>M23/J23</f>
        <v>0.89359999999999939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3554</v>
      </c>
      <c r="G24" s="103">
        <f t="shared" si="5"/>
        <v>211605.16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1791.4494679135721</v>
      </c>
      <c r="N24" s="106">
        <f>M24/L24</f>
        <v>77.889107300590098</v>
      </c>
      <c r="O24" s="108">
        <f>L24-I24</f>
        <v>0</v>
      </c>
      <c r="P24" s="109">
        <f>N24-K24</f>
        <v>-9.0674144385403395</v>
      </c>
      <c r="Q24" s="110">
        <f>N24/K24</f>
        <v>0.89572473395678609</v>
      </c>
      <c r="R24" s="293"/>
      <c r="S24" s="47">
        <v>0.37152777777777773</v>
      </c>
      <c r="T24" s="48">
        <v>0.4541782407407407</v>
      </c>
      <c r="U24" s="111">
        <v>5.3000000000000291</v>
      </c>
      <c r="V24" s="112">
        <v>119.03210434863782</v>
      </c>
      <c r="W24" s="113">
        <v>0.4541782407407407</v>
      </c>
      <c r="X24" s="116">
        <v>0.49374999999999991</v>
      </c>
      <c r="Y24" s="12"/>
      <c r="Z24" s="198"/>
      <c r="AA24" s="282"/>
      <c r="AB24" s="283"/>
      <c r="AC24" s="12">
        <v>3</v>
      </c>
      <c r="AD24" s="198"/>
      <c r="AE24" s="117">
        <f>M24-J24</f>
        <v>-208.55053208642789</v>
      </c>
      <c r="AF24" s="110">
        <f>M24/J24</f>
        <v>0.89572473395678609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2784</v>
      </c>
      <c r="G25" s="103">
        <f t="shared" si="5"/>
        <v>199195.19999999998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1788.6326750448843</v>
      </c>
      <c r="N25" s="106">
        <f>M25/L25</f>
        <v>81.301485229312917</v>
      </c>
      <c r="O25" s="108">
        <f>L25-I25</f>
        <v>0</v>
      </c>
      <c r="P25" s="109">
        <f>N25-K25</f>
        <v>-9.6076056797779898</v>
      </c>
      <c r="Q25" s="110">
        <f>N25/K25</f>
        <v>0.89431633752244211</v>
      </c>
      <c r="R25" s="293"/>
      <c r="S25" s="47">
        <v>0.49374999999999991</v>
      </c>
      <c r="T25" s="48">
        <v>0.55859953703703691</v>
      </c>
      <c r="U25" s="111">
        <v>56.983333333333263</v>
      </c>
      <c r="V25" s="112">
        <v>93.389773277963997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-211.36732495511569</v>
      </c>
      <c r="AF25" s="110">
        <f>M25/J25</f>
        <v>0.89431633752244211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1788.672173583225</v>
      </c>
      <c r="N38" s="138">
        <f>M38/L38</f>
        <v>83.194054585266272</v>
      </c>
      <c r="O38" s="139">
        <f>L38-I38</f>
        <v>0</v>
      </c>
      <c r="P38" s="140">
        <f>N38-K38</f>
        <v>-9.8292012286872108</v>
      </c>
      <c r="Q38" s="141">
        <f>N38/K38</f>
        <v>0.89433608679161247</v>
      </c>
      <c r="R38" s="294"/>
      <c r="S38" s="142">
        <v>0.25</v>
      </c>
      <c r="T38" s="143">
        <v>0.55859953703703691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10</v>
      </c>
      <c r="AD38" s="180">
        <f>SUM(AD22:AD37)</f>
        <v>0</v>
      </c>
      <c r="AE38" s="168">
        <f>M38-J38</f>
        <v>-211.327826416775</v>
      </c>
      <c r="AF38" s="141">
        <f>M38/J38</f>
        <v>0.89433608679161247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3618</v>
      </c>
      <c r="G39" s="148">
        <f t="shared" ref="G39:G42" si="9">E39*F39</f>
        <v>71274.599999999991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1080.6019098143238</v>
      </c>
      <c r="N39" s="152">
        <f>M39/L39</f>
        <v>83.123223831871059</v>
      </c>
      <c r="O39" s="154">
        <f>L39-I39</f>
        <v>0</v>
      </c>
      <c r="P39" s="155">
        <f>N39-K39</f>
        <v>-9.184468475821248</v>
      </c>
      <c r="Q39" s="156">
        <f>N39/K39</f>
        <v>0.90050159151193643</v>
      </c>
      <c r="R39" s="292">
        <f>Q55</f>
        <v>0.89510578802115726</v>
      </c>
      <c r="S39" s="157">
        <v>0.25</v>
      </c>
      <c r="T39" s="158">
        <v>0.38950231481481479</v>
      </c>
      <c r="U39" s="159"/>
      <c r="V39" s="160">
        <v>200.88804029348802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-119.39809018567621</v>
      </c>
      <c r="AF39" s="156">
        <f>M39/J39</f>
        <v>0.90050159151193654</v>
      </c>
      <c r="AG39" s="277">
        <f>AF55</f>
        <v>0.89510578802115737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2049</v>
      </c>
      <c r="G40" s="103">
        <f t="shared" si="9"/>
        <v>158490.15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1790.3662025924145</v>
      </c>
      <c r="N40" s="106">
        <f>M40/L40</f>
        <v>68.860238561246717</v>
      </c>
      <c r="O40" s="108">
        <f>L40-I40</f>
        <v>0</v>
      </c>
      <c r="P40" s="109">
        <f>N40-K40</f>
        <v>-8.0628383618302024</v>
      </c>
      <c r="Q40" s="110">
        <f>N40/K40</f>
        <v>0.89518310129620737</v>
      </c>
      <c r="R40" s="293"/>
      <c r="S40" s="47">
        <v>0.39305555555555555</v>
      </c>
      <c r="T40" s="48">
        <v>0.44074074074074071</v>
      </c>
      <c r="U40" s="111">
        <v>5.1166666666666938</v>
      </c>
      <c r="V40" s="112">
        <v>68.667516076870385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-209.63379740758546</v>
      </c>
      <c r="AF40" s="110">
        <f>M40/J40</f>
        <v>0.89518310129620726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1935</v>
      </c>
      <c r="G41" s="103">
        <f t="shared" si="9"/>
        <v>114822.90000000001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1786.6164953622506</v>
      </c>
      <c r="N41" s="106">
        <f>M41/L41</f>
        <v>74.442353973427103</v>
      </c>
      <c r="O41" s="108">
        <f>L41-I41</f>
        <v>0</v>
      </c>
      <c r="P41" s="109">
        <f>N41-K41</f>
        <v>-8.8909793599062255</v>
      </c>
      <c r="Q41" s="110">
        <f>N41/K41</f>
        <v>0.89330824768112527</v>
      </c>
      <c r="R41" s="293"/>
      <c r="S41" s="47">
        <v>0.44444444444444442</v>
      </c>
      <c r="T41" s="48">
        <v>0.48956018518518518</v>
      </c>
      <c r="U41" s="111">
        <v>5.333333333333341</v>
      </c>
      <c r="V41" s="112">
        <v>64.983168072933196</v>
      </c>
      <c r="W41" s="113">
        <v>0.48956018518518518</v>
      </c>
      <c r="X41" s="116">
        <v>0.52708333333333324</v>
      </c>
      <c r="Y41" s="12"/>
      <c r="Z41" s="198"/>
      <c r="AA41" s="282"/>
      <c r="AB41" s="283"/>
      <c r="AC41" s="12">
        <v>1</v>
      </c>
      <c r="AD41" s="198"/>
      <c r="AE41" s="117">
        <f>M41-J41</f>
        <v>-213.38350463774941</v>
      </c>
      <c r="AF41" s="110">
        <f>M41/J41</f>
        <v>0.89330824768112527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4288</v>
      </c>
      <c r="G42" s="103">
        <f t="shared" si="9"/>
        <v>251576.96000000002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1787.1770659833437</v>
      </c>
      <c r="N42" s="106">
        <f>M42/L42</f>
        <v>77.703350694927991</v>
      </c>
      <c r="O42" s="108">
        <f>L42-I42</f>
        <v>0</v>
      </c>
      <c r="P42" s="109">
        <f>N42-K42</f>
        <v>-9.2531710442024462</v>
      </c>
      <c r="Q42" s="110">
        <f>N42/K42</f>
        <v>0.89358853299167185</v>
      </c>
      <c r="R42" s="293"/>
      <c r="S42" s="47">
        <v>0.52708333333333324</v>
      </c>
      <c r="T42" s="48">
        <v>0.62704861111111099</v>
      </c>
      <c r="U42" s="111">
        <v>55</v>
      </c>
      <c r="V42" s="112">
        <v>143.95887508686161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-212.82293401665629</v>
      </c>
      <c r="AF42" s="110">
        <f>M42/J42</f>
        <v>0.89358853299167185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1611.1904184380833</v>
      </c>
      <c r="N55" s="138">
        <f t="shared" ref="N55:N60" si="13">M55/L55</f>
        <v>74.939089229678288</v>
      </c>
      <c r="O55" s="139">
        <f t="shared" ref="O55:O60" si="14">L55-I55</f>
        <v>0</v>
      </c>
      <c r="P55" s="140">
        <f t="shared" ref="P55:P60" si="15">N55-K55</f>
        <v>-8.7818410028798581</v>
      </c>
      <c r="Q55" s="141">
        <f t="shared" ref="Q55:Q60" si="16">N55/K55</f>
        <v>0.89510578802115726</v>
      </c>
      <c r="R55" s="294"/>
      <c r="S55" s="142">
        <v>0.25</v>
      </c>
      <c r="T55" s="143">
        <v>0.62704861111111099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 t="shared" ref="AE55:AE60" si="17">M55-J55</f>
        <v>-188.80958156191673</v>
      </c>
      <c r="AF55" s="141">
        <f t="shared" ref="AF55:AF60" si="18">M55/J55</f>
        <v>0.89510578802115737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2347</v>
      </c>
      <c r="G56" s="148">
        <f t="shared" ref="G56:G60" si="19">E56*F56</f>
        <v>67734.42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3170.0945515624021</v>
      </c>
      <c r="N56" s="152">
        <f t="shared" si="13"/>
        <v>166.84708166117906</v>
      </c>
      <c r="O56" s="154">
        <f t="shared" si="14"/>
        <v>0</v>
      </c>
      <c r="P56" s="155">
        <f t="shared" si="15"/>
        <v>-22.626602549347268</v>
      </c>
      <c r="Q56" s="156">
        <f t="shared" si="16"/>
        <v>0.88058181987844497</v>
      </c>
      <c r="R56" s="292">
        <f>Q72</f>
        <v>0.89247906913825437</v>
      </c>
      <c r="S56" s="157">
        <v>0.20833333333333334</v>
      </c>
      <c r="T56" s="158">
        <v>0.23917824074074076</v>
      </c>
      <c r="U56" s="159"/>
      <c r="V56" s="160">
        <v>44.421387977401473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-429.9054484375979</v>
      </c>
      <c r="AF56" s="156">
        <f t="shared" si="18"/>
        <v>0.88058181987844508</v>
      </c>
      <c r="AG56" s="277">
        <f>AF72</f>
        <v>0.89247906913825448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3337</v>
      </c>
      <c r="G57" s="103">
        <f t="shared" si="19"/>
        <v>103814.06999999999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3172.0160903523611</v>
      </c>
      <c r="N57" s="106">
        <f t="shared" si="13"/>
        <v>166.94821528170323</v>
      </c>
      <c r="O57" s="108">
        <f t="shared" si="14"/>
        <v>0</v>
      </c>
      <c r="P57" s="109">
        <f t="shared" si="15"/>
        <v>-22.525468928823102</v>
      </c>
      <c r="Q57" s="110">
        <f t="shared" si="16"/>
        <v>0.88111558065343365</v>
      </c>
      <c r="R57" s="293"/>
      <c r="S57" s="47">
        <v>0.24305555555555558</v>
      </c>
      <c r="T57" s="48">
        <v>0.28688657407407409</v>
      </c>
      <c r="U57" s="111">
        <v>5.5833333333333401</v>
      </c>
      <c r="V57" s="112">
        <v>63.12073908104253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-427.98390964763894</v>
      </c>
      <c r="AF57" s="110">
        <f t="shared" si="18"/>
        <v>0.88111558065343365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5155</v>
      </c>
      <c r="G58" s="103">
        <f t="shared" si="19"/>
        <v>198364.4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3256.6515802560029</v>
      </c>
      <c r="N58" s="106">
        <f t="shared" si="13"/>
        <v>162.83257901280015</v>
      </c>
      <c r="O58" s="108">
        <f t="shared" si="14"/>
        <v>0</v>
      </c>
      <c r="P58" s="109">
        <f t="shared" si="15"/>
        <v>-17.167420987199847</v>
      </c>
      <c r="Q58" s="110">
        <f t="shared" si="16"/>
        <v>0.90462543896000081</v>
      </c>
      <c r="R58" s="293"/>
      <c r="S58" s="47">
        <v>0.29097222222222224</v>
      </c>
      <c r="T58" s="48">
        <v>0.35692129629629632</v>
      </c>
      <c r="U58" s="111">
        <v>5.8833333333333471</v>
      </c>
      <c r="V58" s="112">
        <v>94.974851431815168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17"/>
        <v>-343.34841974399706</v>
      </c>
      <c r="AF58" s="110">
        <f t="shared" si="18"/>
        <v>0.90462543896000081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6387</v>
      </c>
      <c r="G59" s="103">
        <f t="shared" si="19"/>
        <v>241428.59999999998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3258.7798993927508</v>
      </c>
      <c r="N59" s="106">
        <f t="shared" si="13"/>
        <v>155.1799952091786</v>
      </c>
      <c r="O59" s="108">
        <f t="shared" si="14"/>
        <v>0</v>
      </c>
      <c r="P59" s="109">
        <f t="shared" si="15"/>
        <v>-16.248576219392817</v>
      </c>
      <c r="Q59" s="110">
        <f t="shared" si="16"/>
        <v>0.90521663872020852</v>
      </c>
      <c r="R59" s="293"/>
      <c r="S59" s="47">
        <v>0.35972222222222222</v>
      </c>
      <c r="T59" s="48">
        <v>0.44137731481481479</v>
      </c>
      <c r="U59" s="111">
        <v>5</v>
      </c>
      <c r="V59" s="112">
        <v>117.59615924702683</v>
      </c>
      <c r="W59" s="113">
        <v>0.44137731481481479</v>
      </c>
      <c r="X59" s="116">
        <v>0.47986111111111107</v>
      </c>
      <c r="Y59" s="12"/>
      <c r="Z59" s="198"/>
      <c r="AA59" s="282"/>
      <c r="AB59" s="283"/>
      <c r="AC59" s="12">
        <v>2</v>
      </c>
      <c r="AD59" s="198"/>
      <c r="AE59" s="199">
        <f t="shared" si="17"/>
        <v>-341.22010060724915</v>
      </c>
      <c r="AF59" s="200">
        <f t="shared" si="18"/>
        <v>0.90521663872020852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2996</v>
      </c>
      <c r="G60" s="103">
        <f t="shared" si="19"/>
        <v>89790.12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2484.1730769230767</v>
      </c>
      <c r="N60" s="106">
        <f t="shared" si="13"/>
        <v>118.29395604395603</v>
      </c>
      <c r="O60" s="108">
        <f t="shared" si="14"/>
        <v>0</v>
      </c>
      <c r="P60" s="109">
        <f t="shared" si="15"/>
        <v>-14.563186813186832</v>
      </c>
      <c r="Q60" s="110">
        <f t="shared" si="16"/>
        <v>0.89038461538461522</v>
      </c>
      <c r="R60" s="293"/>
      <c r="S60" s="47">
        <v>0.47986111111111107</v>
      </c>
      <c r="T60" s="48">
        <v>0.5301041666666666</v>
      </c>
      <c r="U60" s="111">
        <v>55.416666666666643</v>
      </c>
      <c r="V60" s="112">
        <v>72.36210780556911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-305.82692307692332</v>
      </c>
      <c r="AF60" s="200">
        <f t="shared" si="18"/>
        <v>0.89038461538461533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3068.343039697319</v>
      </c>
      <c r="N72" s="138">
        <f t="shared" ref="N72:N77" si="24">M72/L72</f>
        <v>153.41715198486594</v>
      </c>
      <c r="O72" s="139">
        <f t="shared" ref="O72:O77" si="25">L72-I72</f>
        <v>0</v>
      </c>
      <c r="P72" s="140">
        <f t="shared" ref="P72:P77" si="26">N72-K72</f>
        <v>-18.482848015134067</v>
      </c>
      <c r="Q72" s="141">
        <f t="shared" ref="Q72:Q77" si="27">N72/K72</f>
        <v>0.89247906913825437</v>
      </c>
      <c r="R72" s="294"/>
      <c r="S72" s="142">
        <v>0.20833333333333334</v>
      </c>
      <c r="T72" s="143">
        <v>0.5301041666666666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8</v>
      </c>
      <c r="AD72" s="191">
        <f>SUM(AD56:AD71)</f>
        <v>0</v>
      </c>
      <c r="AE72" s="168">
        <f t="shared" ref="AE72:AE77" si="28">M72-J72</f>
        <v>-369.656960302681</v>
      </c>
      <c r="AF72" s="141">
        <f t="shared" ref="AF72:AF77" si="29">M72/J72</f>
        <v>0.89247906913825448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616</v>
      </c>
      <c r="G73" s="148">
        <f t="shared" ref="G73:G77" si="30">E73*F73</f>
        <v>16662.8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2966.1168248986032</v>
      </c>
      <c r="N73" s="152">
        <f t="shared" si="24"/>
        <v>494.35280414976722</v>
      </c>
      <c r="O73" s="154">
        <f t="shared" si="25"/>
        <v>0</v>
      </c>
      <c r="P73" s="155">
        <f t="shared" si="26"/>
        <v>-51.147195850232777</v>
      </c>
      <c r="Q73" s="156">
        <f t="shared" si="27"/>
        <v>0.90623795444503619</v>
      </c>
      <c r="R73" s="292">
        <f>Q89</f>
        <v>0.89932937877662078</v>
      </c>
      <c r="S73" s="206">
        <v>0.29166666666666669</v>
      </c>
      <c r="T73" s="158">
        <v>0.30031250000000004</v>
      </c>
      <c r="U73" s="159"/>
      <c r="V73" s="160">
        <v>12.4607364382094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-306.88317510139677</v>
      </c>
      <c r="AF73" s="156">
        <f t="shared" si="29"/>
        <v>0.90623795444503608</v>
      </c>
      <c r="AG73" s="277">
        <f>AF89</f>
        <v>0.89932937877662067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1132</v>
      </c>
      <c r="G74" s="103">
        <f t="shared" si="30"/>
        <v>24813.440000000002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3257.7407949676453</v>
      </c>
      <c r="N74" s="106">
        <f t="shared" si="24"/>
        <v>542.95679916127426</v>
      </c>
      <c r="O74" s="108">
        <f t="shared" si="25"/>
        <v>0</v>
      </c>
      <c r="P74" s="109">
        <f t="shared" si="26"/>
        <v>-57.043200838725738</v>
      </c>
      <c r="Q74" s="110">
        <f t="shared" si="27"/>
        <v>0.90492799860212381</v>
      </c>
      <c r="R74" s="293"/>
      <c r="S74" s="47">
        <v>0.3041666666666667</v>
      </c>
      <c r="T74" s="48">
        <v>0.31863425925925931</v>
      </c>
      <c r="U74" s="111">
        <v>5.5499999999999883</v>
      </c>
      <c r="V74" s="112">
        <v>20.848804209628518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-342.25920503235466</v>
      </c>
      <c r="AF74" s="110">
        <f t="shared" si="29"/>
        <v>0.9049279986021237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2081</v>
      </c>
      <c r="G75" s="103">
        <f t="shared" si="30"/>
        <v>63179.159999999996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2652.1180131291812</v>
      </c>
      <c r="N75" s="106">
        <f t="shared" si="24"/>
        <v>241.1016375571983</v>
      </c>
      <c r="O75" s="108">
        <f t="shared" si="25"/>
        <v>0</v>
      </c>
      <c r="P75" s="109">
        <f t="shared" si="26"/>
        <v>-31.625635170074446</v>
      </c>
      <c r="Q75" s="110">
        <f t="shared" si="27"/>
        <v>0.88403933770972709</v>
      </c>
      <c r="R75" s="293"/>
      <c r="S75" s="47">
        <v>0.32222222222222224</v>
      </c>
      <c r="T75" s="48">
        <v>0.35490740740740745</v>
      </c>
      <c r="U75" s="111">
        <v>5.1666666666666217</v>
      </c>
      <c r="V75" s="112">
        <v>47.079352948053831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-347.88198687081876</v>
      </c>
      <c r="AF75" s="110">
        <f t="shared" si="29"/>
        <v>0.88403933770972709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1314</v>
      </c>
      <c r="G76" s="103">
        <f t="shared" si="30"/>
        <v>30471.660000000003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2249.9310263091174</v>
      </c>
      <c r="N76" s="106">
        <f t="shared" si="24"/>
        <v>374.98850438485289</v>
      </c>
      <c r="O76" s="108">
        <f t="shared" si="25"/>
        <v>0</v>
      </c>
      <c r="P76" s="109">
        <f t="shared" si="26"/>
        <v>-41.678162281813798</v>
      </c>
      <c r="Q76" s="110">
        <f t="shared" si="27"/>
        <v>0.89997241052364685</v>
      </c>
      <c r="R76" s="293"/>
      <c r="S76" s="47">
        <v>0.35833333333333334</v>
      </c>
      <c r="T76" s="48">
        <v>0.38266203703703705</v>
      </c>
      <c r="U76" s="111">
        <v>4.9333333333332785</v>
      </c>
      <c r="V76" s="112">
        <v>35.041074183208401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-250.06897369088256</v>
      </c>
      <c r="AF76" s="110">
        <f t="shared" si="29"/>
        <v>0.89997241052364696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2710</v>
      </c>
      <c r="G77" s="103">
        <f t="shared" si="30"/>
        <v>63820.5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2249.819191240133</v>
      </c>
      <c r="N77" s="106">
        <f t="shared" si="24"/>
        <v>374.96986520668884</v>
      </c>
      <c r="O77" s="108">
        <f t="shared" si="25"/>
        <v>0</v>
      </c>
      <c r="P77" s="109">
        <f t="shared" si="26"/>
        <v>-41.696801459977848</v>
      </c>
      <c r="Q77" s="110">
        <f t="shared" si="27"/>
        <v>0.89992767649605321</v>
      </c>
      <c r="R77" s="293"/>
      <c r="S77" s="47">
        <v>0.38611111111111113</v>
      </c>
      <c r="T77" s="48">
        <v>0.43629629629629629</v>
      </c>
      <c r="U77" s="111">
        <v>4.9666666666666703</v>
      </c>
      <c r="V77" s="112">
        <v>72.272474442878462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8"/>
        <v>-250.18080875986698</v>
      </c>
      <c r="AF77" s="110">
        <f t="shared" si="29"/>
        <v>0.89992767649605321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2675.1451701089359</v>
      </c>
      <c r="N89" s="138">
        <f>M89/L89</f>
        <v>382.163595729848</v>
      </c>
      <c r="O89" s="139">
        <f>L89-I89</f>
        <v>0</v>
      </c>
      <c r="P89" s="140">
        <f>N89-K89</f>
        <v>-42.779261413009124</v>
      </c>
      <c r="Q89" s="141">
        <f>N89/K89</f>
        <v>0.89932937877662078</v>
      </c>
      <c r="R89" s="294"/>
      <c r="S89" s="142">
        <v>0.29166666666666669</v>
      </c>
      <c r="T89" s="143">
        <v>0.43629629629629629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7</v>
      </c>
      <c r="AD89" s="191">
        <f>SUM(AD73:AD88)</f>
        <v>0</v>
      </c>
      <c r="AE89" s="168">
        <f>M89-J89</f>
        <v>-299.45482989106404</v>
      </c>
      <c r="AF89" s="141">
        <f>M89/J89</f>
        <v>0.89932937877662067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2290</v>
      </c>
      <c r="G90" s="148">
        <f t="shared" ref="G90" si="34">E90*F90</f>
        <v>103004.2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1606.4723639047813</v>
      </c>
      <c r="N90" s="152">
        <f>M90/L90</f>
        <v>76.498683995465782</v>
      </c>
      <c r="O90" s="154">
        <f>L90-I90</f>
        <v>0</v>
      </c>
      <c r="P90" s="155">
        <f>N90-K90</f>
        <v>-9.2156017188199257</v>
      </c>
      <c r="Q90" s="156">
        <f>N90/K90</f>
        <v>0.89248464661376747</v>
      </c>
      <c r="R90" s="292">
        <f>Q106</f>
        <v>0.89248464661376747</v>
      </c>
      <c r="S90" s="157">
        <v>0.70833333333333337</v>
      </c>
      <c r="T90" s="158">
        <v>0.76771990740740748</v>
      </c>
      <c r="U90" s="159"/>
      <c r="V90" s="160">
        <v>85.529015678818084</v>
      </c>
      <c r="W90" s="158"/>
      <c r="X90" s="169"/>
      <c r="Y90" s="196"/>
      <c r="Z90" s="197"/>
      <c r="AA90" s="295"/>
      <c r="AB90" s="296"/>
      <c r="AC90" s="196">
        <v>3</v>
      </c>
      <c r="AD90" s="197"/>
      <c r="AE90" s="115">
        <f>M90-J90</f>
        <v>-193.52763609521867</v>
      </c>
      <c r="AF90" s="156">
        <f>M90/J90</f>
        <v>0.89248464661376736</v>
      </c>
      <c r="AG90" s="277">
        <f>AF106</f>
        <v>0.89248464661376736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1606.4723639047813</v>
      </c>
      <c r="N106" s="138">
        <f>M106/L106</f>
        <v>76.498683995465782</v>
      </c>
      <c r="O106" s="139">
        <f>L106-I106</f>
        <v>0</v>
      </c>
      <c r="P106" s="140">
        <f>N106-K106</f>
        <v>-9.2156017188199257</v>
      </c>
      <c r="Q106" s="141">
        <f>N106/K106</f>
        <v>0.89248464661376747</v>
      </c>
      <c r="R106" s="294"/>
      <c r="S106" s="142">
        <v>0.70833333333333337</v>
      </c>
      <c r="T106" s="143">
        <v>0.76771990740740748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3</v>
      </c>
      <c r="AD106" s="180">
        <f t="shared" si="39"/>
        <v>0</v>
      </c>
      <c r="AE106" s="168">
        <f>M106-J106</f>
        <v>-193.52763609521867</v>
      </c>
      <c r="AF106" s="141">
        <f>M106/J106</f>
        <v>0.89248464661376736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2009</v>
      </c>
      <c r="G107" s="148">
        <f t="shared" ref="G107:G109" si="40">E107*F107</f>
        <v>101796.03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1787.0610032863444</v>
      </c>
      <c r="N107" s="152">
        <f>M107/L107</f>
        <v>89.353050164317224</v>
      </c>
      <c r="O107" s="154">
        <f>L107-I107</f>
        <v>0</v>
      </c>
      <c r="P107" s="155">
        <f>N107-K107</f>
        <v>-10.646949835682776</v>
      </c>
      <c r="Q107" s="156">
        <f>N107/K107</f>
        <v>0.89353050164317227</v>
      </c>
      <c r="R107" s="292">
        <f>Q123</f>
        <v>0.87741758219338517</v>
      </c>
      <c r="S107" s="157">
        <v>0.70833333333333337</v>
      </c>
      <c r="T107" s="158">
        <v>0.75517361111111114</v>
      </c>
      <c r="U107" s="159"/>
      <c r="V107" s="160">
        <v>67.45153062952582</v>
      </c>
      <c r="W107" s="97"/>
      <c r="X107" s="98"/>
      <c r="Y107" s="196"/>
      <c r="Z107" s="197"/>
      <c r="AA107" s="295"/>
      <c r="AB107" s="296"/>
      <c r="AC107" s="196">
        <v>2</v>
      </c>
      <c r="AD107" s="197"/>
      <c r="AE107" s="115">
        <f>M107-J107</f>
        <v>-212.93899671365557</v>
      </c>
      <c r="AF107" s="156">
        <f>M107/J107</f>
        <v>0.89353050164317227</v>
      </c>
      <c r="AG107" s="362">
        <f>AF123</f>
        <v>0.89337062914235599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1092</v>
      </c>
      <c r="G108" s="103">
        <f t="shared" si="40"/>
        <v>59066.280000000006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0.75833333333333341</v>
      </c>
      <c r="T108" s="48">
        <v>0.78380787037037047</v>
      </c>
      <c r="U108" s="111">
        <v>4.5500000000000718</v>
      </c>
      <c r="V108" s="112">
        <v>36.685330347144458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3329</v>
      </c>
      <c r="G109" s="103">
        <f t="shared" si="40"/>
        <v>127800.31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1787.162771567791</v>
      </c>
      <c r="N109" s="106">
        <f>M109/L109</f>
        <v>111.69767322298694</v>
      </c>
      <c r="O109" s="108">
        <f>L109-I109</f>
        <v>0</v>
      </c>
      <c r="P109" s="109">
        <f>N109-K109</f>
        <v>-13.302326777013064</v>
      </c>
      <c r="Q109" s="110">
        <f>N109/K109</f>
        <v>0.89358138578389545</v>
      </c>
      <c r="R109" s="293"/>
      <c r="S109" s="47">
        <v>0.78750000000000009</v>
      </c>
      <c r="T109" s="48">
        <v>0.86510416666666679</v>
      </c>
      <c r="U109" s="111">
        <v>5.3166666666666451</v>
      </c>
      <c r="V109" s="112">
        <v>111.76374260794266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-212.83722843220903</v>
      </c>
      <c r="AF109" s="110">
        <f>M109/J109</f>
        <v>0.89358138578389545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1786.7412582847119</v>
      </c>
      <c r="N123" s="138">
        <f>M123/L123</f>
        <v>95.71828169382384</v>
      </c>
      <c r="O123" s="139">
        <f>L123-I123</f>
        <v>0.3333333333333357</v>
      </c>
      <c r="P123" s="140">
        <f>N123-K123</f>
        <v>-13.372627397085253</v>
      </c>
      <c r="Q123" s="141">
        <f>N123/K123</f>
        <v>0.87741758219338517</v>
      </c>
      <c r="R123" s="294"/>
      <c r="S123" s="142">
        <v>0.70833333333333337</v>
      </c>
      <c r="T123" s="143">
        <v>0.86510416666666679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6</v>
      </c>
      <c r="AD123" s="180">
        <f t="shared" si="46"/>
        <v>0</v>
      </c>
      <c r="AE123" s="168">
        <f>M123-J123</f>
        <v>-213.25874171528812</v>
      </c>
      <c r="AF123" s="141">
        <f>M123/J123</f>
        <v>0.89337062914235599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1949</v>
      </c>
      <c r="G124" s="148">
        <f t="shared" ref="G124:G126" si="47">E124*F124</f>
        <v>92772.400000000009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1785.455248618784</v>
      </c>
      <c r="N124" s="152">
        <f>M124/L124</f>
        <v>77.628489070381917</v>
      </c>
      <c r="O124" s="154">
        <f>L124-I124</f>
        <v>0</v>
      </c>
      <c r="P124" s="155">
        <f>N124-K124</f>
        <v>-9.32803266874852</v>
      </c>
      <c r="Q124" s="156">
        <f>N124/K124</f>
        <v>0.89272762430939201</v>
      </c>
      <c r="R124" s="292">
        <f>Q140</f>
        <v>0.89425859593711809</v>
      </c>
      <c r="S124" s="157">
        <v>0.70833333333333337</v>
      </c>
      <c r="T124" s="158">
        <v>0.75380787037037045</v>
      </c>
      <c r="U124" s="159"/>
      <c r="V124" s="160">
        <v>65.495900886042364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-214.54475138121597</v>
      </c>
      <c r="AF124" s="156">
        <f>M124/J124</f>
        <v>0.89272762430939201</v>
      </c>
      <c r="AG124" s="277">
        <f>AF140</f>
        <v>0.89425859593711809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1702</v>
      </c>
      <c r="G125" s="103">
        <f t="shared" si="47"/>
        <v>96792.739999999991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1788.0212968471133</v>
      </c>
      <c r="N125" s="106">
        <f>M125/L125</f>
        <v>77.740056384657095</v>
      </c>
      <c r="O125" s="108">
        <f>L125-I125</f>
        <v>0</v>
      </c>
      <c r="P125" s="109">
        <f>N125-K125</f>
        <v>-9.2164653544733426</v>
      </c>
      <c r="Q125" s="110">
        <f>N125/K125</f>
        <v>0.8940106484235566</v>
      </c>
      <c r="R125" s="293"/>
      <c r="S125" s="47">
        <v>0.75763888888888886</v>
      </c>
      <c r="T125" s="48">
        <v>0.79729166666666662</v>
      </c>
      <c r="U125" s="111">
        <v>5.5166666666665165</v>
      </c>
      <c r="V125" s="112">
        <v>57.113413682528353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-211.97870315288674</v>
      </c>
      <c r="AF125" s="110">
        <f>M125/J125</f>
        <v>0.8940106484235566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2239</v>
      </c>
      <c r="G126" s="103">
        <f t="shared" si="47"/>
        <v>127152.81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1792.075030156811</v>
      </c>
      <c r="N126" s="106">
        <f>M126/L126</f>
        <v>77.916305658991774</v>
      </c>
      <c r="O126" s="108">
        <f>L126-I126</f>
        <v>0</v>
      </c>
      <c r="P126" s="109">
        <f>N126-K126</f>
        <v>-9.0402160801386628</v>
      </c>
      <c r="Q126" s="110">
        <f>N126/K126</f>
        <v>0.89603751507840534</v>
      </c>
      <c r="R126" s="293"/>
      <c r="S126" s="47">
        <v>0.80138888888888882</v>
      </c>
      <c r="T126" s="48">
        <v>0.85343749999999996</v>
      </c>
      <c r="U126" s="111">
        <v>5.8999999999999631</v>
      </c>
      <c r="V126" s="112">
        <v>74.963379177402473</v>
      </c>
      <c r="W126" s="113"/>
      <c r="X126" s="116"/>
      <c r="Y126" s="12"/>
      <c r="Z126" s="198"/>
      <c r="AA126" s="282"/>
      <c r="AB126" s="283"/>
      <c r="AC126" s="12">
        <v>2</v>
      </c>
      <c r="AD126" s="198"/>
      <c r="AE126" s="117">
        <f>M126-J126</f>
        <v>-207.92496984318905</v>
      </c>
      <c r="AF126" s="110">
        <f>M126/J126</f>
        <v>0.89603751507840546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1788.5171918742362</v>
      </c>
      <c r="N140" s="138">
        <f>M140/L140</f>
        <v>77.761617038010272</v>
      </c>
      <c r="O140" s="139">
        <f>L140-I140</f>
        <v>0</v>
      </c>
      <c r="P140" s="140">
        <f>N140-K140</f>
        <v>-9.1949047011201657</v>
      </c>
      <c r="Q140" s="141">
        <f>N140/K140</f>
        <v>0.89425859593711809</v>
      </c>
      <c r="R140" s="294"/>
      <c r="S140" s="142">
        <v>0.70833333333333337</v>
      </c>
      <c r="T140" s="143">
        <v>0.85343749999999996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4</v>
      </c>
      <c r="AD140" s="180">
        <f t="shared" si="53"/>
        <v>0</v>
      </c>
      <c r="AE140" s="168">
        <f>M140-J140</f>
        <v>-211.48280812576377</v>
      </c>
      <c r="AF140" s="141">
        <f>M140/J140</f>
        <v>0.89425859593711809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94" priority="3" operator="greaterThan">
      <formula>0</formula>
    </cfRule>
  </conditionalFormatting>
  <conditionalFormatting sqref="P5:P140 AE5:AE140">
    <cfRule type="cellIs" dxfId="593" priority="6" operator="lessThan">
      <formula>0</formula>
    </cfRule>
  </conditionalFormatting>
  <conditionalFormatting sqref="Q5:Q140 AF5:AF140">
    <cfRule type="cellIs" dxfId="592" priority="4" operator="greaterThan">
      <formula>1</formula>
    </cfRule>
    <cfRule type="cellIs" dxfId="591" priority="5" operator="lessThan">
      <formula>0.8</formula>
    </cfRule>
  </conditionalFormatting>
  <conditionalFormatting sqref="AG5 R5:R140 AG90:AG107">
    <cfRule type="cellIs" dxfId="590" priority="7" operator="lessThan">
      <formula>0.8</formula>
    </cfRule>
  </conditionalFormatting>
  <conditionalFormatting sqref="AG22">
    <cfRule type="cellIs" dxfId="589" priority="11" operator="lessThan">
      <formula>0.8</formula>
    </cfRule>
  </conditionalFormatting>
  <conditionalFormatting sqref="AG37">
    <cfRule type="cellIs" dxfId="588" priority="10" operator="lessThan">
      <formula>0.8</formula>
    </cfRule>
  </conditionalFormatting>
  <conditionalFormatting sqref="AG39:AG78">
    <cfRule type="cellIs" dxfId="587" priority="8" operator="lessThan">
      <formula>0.8</formula>
    </cfRule>
  </conditionalFormatting>
  <conditionalFormatting sqref="AG122">
    <cfRule type="cellIs" dxfId="586" priority="2" operator="lessThan">
      <formula>0.8</formula>
    </cfRule>
  </conditionalFormatting>
  <conditionalFormatting sqref="AG124:AG140">
    <cfRule type="cellIs" dxfId="585" priority="1" operator="lessThan">
      <formula>0.8</formula>
    </cfRule>
  </conditionalFormatting>
  <dataValidations count="1">
    <dataValidation type="list" allowBlank="1" showInputMessage="1" showErrorMessage="1" sqref="AA5:AB140" xr:uid="{15B5D49D-F30C-4D43-8943-61E9857695D3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E3665-C826-406D-8B22-83C79CD401BD}">
  <sheetPr codeName="工作表10">
    <tabColor theme="9" tint="0.59999389629810485"/>
  </sheetPr>
  <dimension ref="B1:AR42"/>
  <sheetViews>
    <sheetView zoomScale="70" zoomScaleNormal="70" workbookViewId="0">
      <selection activeCell="R21" sqref="R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262</v>
      </c>
      <c r="D3" s="266"/>
      <c r="E3" s="3" t="s">
        <v>2</v>
      </c>
      <c r="F3" s="267">
        <f>'0426(18度C)'!D1+'0426(4度C)'!D1</f>
        <v>225993</v>
      </c>
      <c r="G3" s="268"/>
      <c r="H3" s="3" t="s">
        <v>3</v>
      </c>
      <c r="I3" s="269">
        <f>'0426(18度C)'!F1+'0426(4度C)'!F1</f>
        <v>6854398.3499999996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448.44456482323278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93.920572181441742</v>
      </c>
      <c r="J6" s="246"/>
      <c r="K6" s="245">
        <f>AVERAGE(D32:O32)</f>
        <v>718.21912448031298</v>
      </c>
      <c r="L6" s="246"/>
      <c r="M6" s="245">
        <f>AVERAGE(P32:X32)</f>
        <v>723.15154440154436</v>
      </c>
      <c r="N6" s="246"/>
      <c r="O6" s="232">
        <f>'0426(4度C)'!Y2</f>
        <v>0</v>
      </c>
      <c r="P6" s="232">
        <f>'0426(4度C)'!Z2</f>
        <v>0</v>
      </c>
      <c r="Q6" s="232">
        <f>'0426(4度C)'!AC2</f>
        <v>68</v>
      </c>
      <c r="R6" s="232">
        <f>'0426(4度C)'!AD2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400.12911335627797</v>
      </c>
      <c r="F7" s="240" t="e">
        <f>AVERAGE(#REF!,D15:K15)</f>
        <v>#REF!</v>
      </c>
      <c r="G7" s="241">
        <f>AVERAGE(D15:K15)</f>
        <v>153.85052506486073</v>
      </c>
      <c r="H7" s="242"/>
      <c r="I7" s="241">
        <f>AVERAGE(L15:O15)</f>
        <v>83.336515153406381</v>
      </c>
      <c r="J7" s="242"/>
      <c r="K7" s="241">
        <f>AVERAGE(D33:O33)</f>
        <v>641.01683445536707</v>
      </c>
      <c r="L7" s="242"/>
      <c r="M7" s="241">
        <f>AVERAGE(P33:X33)</f>
        <v>644.46214599884172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0.89171992614947637</v>
      </c>
      <c r="F8" s="236" t="e">
        <f>AVERAGE(D16:K16,#REF!)</f>
        <v>#REF!</v>
      </c>
      <c r="G8" s="225">
        <f>AVERAGE(D16:K16)</f>
        <v>0.89497462563409003</v>
      </c>
      <c r="H8" s="226"/>
      <c r="I8" s="225">
        <f>AVERAGE(L16:O16)</f>
        <v>0.88817602888301084</v>
      </c>
      <c r="J8" s="226"/>
      <c r="K8" s="225">
        <f>AVERAGE(D34:O34)</f>
        <v>0.89059383755276067</v>
      </c>
      <c r="L8" s="226"/>
      <c r="M8" s="225">
        <f>AVERAGE(P34:X34)</f>
        <v>0.89171708548945328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75.535527458492581</v>
      </c>
      <c r="F15" s="35">
        <v>83.187077841080225</v>
      </c>
      <c r="G15" s="35">
        <v>74.924670625027105</v>
      </c>
      <c r="H15" s="35">
        <v>153.40995198486593</v>
      </c>
      <c r="I15" s="35" t="s">
        <v>42</v>
      </c>
      <c r="J15" s="35" t="s">
        <v>42</v>
      </c>
      <c r="K15" s="36">
        <v>382.19539741483788</v>
      </c>
      <c r="L15" s="34" t="s">
        <v>42</v>
      </c>
      <c r="M15" s="37">
        <v>76.515826852608626</v>
      </c>
      <c r="N15" s="35">
        <v>95.714710265252421</v>
      </c>
      <c r="O15" s="38">
        <v>77.779008342358097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0.89383707492549558</v>
      </c>
      <c r="F16" s="43">
        <f t="shared" si="0"/>
        <v>0.89426108679161243</v>
      </c>
      <c r="G16" s="43">
        <f t="shared" si="0"/>
        <v>0.89493356579893479</v>
      </c>
      <c r="H16" s="43">
        <f t="shared" si="0"/>
        <v>0.89243718432150043</v>
      </c>
      <c r="I16" s="43" t="s">
        <v>42</v>
      </c>
      <c r="J16" s="43" t="s">
        <v>42</v>
      </c>
      <c r="K16" s="44">
        <f t="shared" ref="K16" si="1">K15/K14</f>
        <v>0.89940421633290701</v>
      </c>
      <c r="L16" s="42" t="s">
        <v>42</v>
      </c>
      <c r="M16" s="45">
        <f t="shared" ref="M16:O16" si="2">M15/M14</f>
        <v>0.89268464661376734</v>
      </c>
      <c r="N16" s="43">
        <f t="shared" si="2"/>
        <v>0.87738484409814721</v>
      </c>
      <c r="O16" s="46">
        <f t="shared" si="2"/>
        <v>0.89445859593711807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0.62019675925925921</v>
      </c>
      <c r="F18" s="48">
        <v>0.57446759259259261</v>
      </c>
      <c r="G18" s="48">
        <v>0.64572916666666658</v>
      </c>
      <c r="H18" s="48">
        <v>0.57392361111111112</v>
      </c>
      <c r="I18" s="48" t="s">
        <v>42</v>
      </c>
      <c r="J18" s="48" t="s">
        <v>42</v>
      </c>
      <c r="K18" s="48">
        <v>0.44038194444444445</v>
      </c>
      <c r="L18" s="47" t="s">
        <v>42</v>
      </c>
      <c r="M18" s="49">
        <v>0.77372685185185186</v>
      </c>
      <c r="N18" s="48">
        <v>0.86898148148148147</v>
      </c>
      <c r="O18" s="50">
        <v>0.86190972222222229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12</v>
      </c>
      <c r="F21" s="52">
        <v>11</v>
      </c>
      <c r="G21" s="52">
        <v>13</v>
      </c>
      <c r="H21" s="52">
        <v>11</v>
      </c>
      <c r="I21" s="52"/>
      <c r="J21" s="52"/>
      <c r="K21" s="53">
        <v>7</v>
      </c>
      <c r="L21" s="54"/>
      <c r="M21" s="55">
        <v>3</v>
      </c>
      <c r="N21" s="52">
        <v>5</v>
      </c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268.52606018058253</v>
      </c>
      <c r="H33" s="35">
        <v>390.0284831556699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993.08937093275517</v>
      </c>
      <c r="N33" s="35">
        <v>836.76384149027751</v>
      </c>
      <c r="O33" s="35">
        <v>716.67641651755059</v>
      </c>
      <c r="P33" s="34">
        <v>260.66053805483995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695.72763577560272</v>
      </c>
      <c r="W33" s="35">
        <v>875.98268625737546</v>
      </c>
      <c r="X33" s="38">
        <v>745.47772390754881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0.87643922420051235</v>
      </c>
      <c r="H34" s="43">
        <f>H33/H32</f>
        <v>0.90006573035923831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0.90280851902977743</v>
      </c>
      <c r="N34" s="43">
        <f>N33/N32</f>
        <v>0.88887001476989191</v>
      </c>
      <c r="O34" s="43">
        <f>O33/O32</f>
        <v>0.88478569940438345</v>
      </c>
      <c r="P34" s="42">
        <f>P33/P32</f>
        <v>0.8930036951878777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0.89771307842013259</v>
      </c>
      <c r="W34" s="43">
        <f>W33/W32</f>
        <v>0.88867808750748245</v>
      </c>
      <c r="X34" s="46">
        <f>X33/X32</f>
        <v>0.88747348084232014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0.45670138888888878</v>
      </c>
      <c r="H36" s="48">
        <v>0.32965277777777779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0.40453703703703703</v>
      </c>
      <c r="N36" s="48">
        <v>0.68142361111111116</v>
      </c>
      <c r="O36" s="48">
        <v>0.68797453703703715</v>
      </c>
      <c r="P36" s="47">
        <v>0.75935185185185194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0.82998842592592592</v>
      </c>
      <c r="W36" s="48">
        <v>1.2234375</v>
      </c>
      <c r="X36" s="50">
        <v>1.2000810185185182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1F4F5-8FD8-4114-952B-25CC82B8BFA1}">
  <sheetPr codeName="工作表11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40" sqref="O40"/>
      <selection pane="bottomLeft" activeCell="F148" sqref="F14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140215</v>
      </c>
      <c r="E1" s="88" t="s">
        <v>3</v>
      </c>
      <c r="F1" s="89">
        <f>SUM(G5:G157)</f>
        <v>2846829.19</v>
      </c>
      <c r="G1" s="90" t="s">
        <v>84</v>
      </c>
      <c r="H1" s="91">
        <f>L21+L38+L55+L72+L89+L106+L123+L140+L157</f>
        <v>52.819444444444443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46138</v>
      </c>
      <c r="B2" s="343"/>
      <c r="C2" s="92" t="s">
        <v>40</v>
      </c>
      <c r="D2" s="93">
        <f>AVERAGE(N21,N38,N55,N72,N89,N106,N123,N140,N157)</f>
        <v>642.54808403024481</v>
      </c>
      <c r="E2" s="93" t="s">
        <v>91</v>
      </c>
      <c r="F2" s="94">
        <f>F1/D1</f>
        <v>20.30331412473701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1698</v>
      </c>
      <c r="G5" s="148">
        <f t="shared" ref="G5:G8" si="0">E5*F5</f>
        <v>43536.72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3181.0211673151771</v>
      </c>
      <c r="N5" s="152">
        <f>M5/L5</f>
        <v>289.18374248319793</v>
      </c>
      <c r="O5" s="154">
        <f>L5-I5</f>
        <v>0</v>
      </c>
      <c r="P5" s="155">
        <f>N5-K5</f>
        <v>-38.08898478952932</v>
      </c>
      <c r="Q5" s="156">
        <f>N5/K5</f>
        <v>0.88361699092088264</v>
      </c>
      <c r="R5" s="292">
        <f>Q21</f>
        <v>0.87643922420051235</v>
      </c>
      <c r="S5" s="157">
        <v>0.29166666666666669</v>
      </c>
      <c r="T5" s="158">
        <v>0.31390046296296298</v>
      </c>
      <c r="U5" s="159"/>
      <c r="V5" s="160">
        <v>32.027451136387135</v>
      </c>
      <c r="W5" s="161"/>
      <c r="X5" s="162"/>
      <c r="Y5" s="295"/>
      <c r="Z5" s="296"/>
      <c r="AA5" s="115">
        <f>M5-J5</f>
        <v>-418.97883268482292</v>
      </c>
      <c r="AB5" s="156">
        <f>M5/J5</f>
        <v>0.88361699092088253</v>
      </c>
      <c r="AC5" s="277">
        <f>AB21</f>
        <v>0.87643922420051235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3791</v>
      </c>
      <c r="G6" s="103">
        <f t="shared" si="0"/>
        <v>111910.31999999999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3156.8390997000306</v>
      </c>
      <c r="N6" s="106">
        <f>M6/L6</f>
        <v>263.06992497500255</v>
      </c>
      <c r="O6" s="108">
        <f>L6-I6</f>
        <v>0</v>
      </c>
      <c r="P6" s="109">
        <f>N6-K6</f>
        <v>-36.93007502499745</v>
      </c>
      <c r="Q6" s="110">
        <f>N6/K6</f>
        <v>0.87689974991667519</v>
      </c>
      <c r="R6" s="293"/>
      <c r="S6" s="47">
        <v>0.31736111111111109</v>
      </c>
      <c r="T6" s="48">
        <v>0.36739583333333331</v>
      </c>
      <c r="U6" s="111">
        <v>4.9833333333332863</v>
      </c>
      <c r="V6" s="112">
        <v>72.053086272789045</v>
      </c>
      <c r="W6" s="113"/>
      <c r="X6" s="116"/>
      <c r="Y6" s="282"/>
      <c r="Z6" s="283"/>
      <c r="AA6" s="117">
        <f>M6-J6</f>
        <v>-443.1609002999694</v>
      </c>
      <c r="AB6" s="110">
        <f>M6/J6</f>
        <v>0.87689974991667519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4236</v>
      </c>
      <c r="G7" s="103">
        <f t="shared" si="0"/>
        <v>126444.6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3157.2098158130202</v>
      </c>
      <c r="N7" s="106">
        <f>M7/L7</f>
        <v>263.10081798441837</v>
      </c>
      <c r="O7" s="108">
        <f>L7-I7</f>
        <v>0</v>
      </c>
      <c r="P7" s="109">
        <f>N7-K7</f>
        <v>-36.89918201558163</v>
      </c>
      <c r="Q7" s="110">
        <f>N7/K7</f>
        <v>0.87700272661472789</v>
      </c>
      <c r="R7" s="293"/>
      <c r="S7" s="47">
        <v>0.37152777777777773</v>
      </c>
      <c r="T7" s="48">
        <v>0.42743055555555554</v>
      </c>
      <c r="U7" s="111">
        <v>5.9499999999999709</v>
      </c>
      <c r="V7" s="112">
        <v>80.501460095248902</v>
      </c>
      <c r="W7" s="113"/>
      <c r="X7" s="116"/>
      <c r="Y7" s="282"/>
      <c r="Z7" s="283"/>
      <c r="AA7" s="117">
        <f>M7-J7</f>
        <v>-442.79018418697979</v>
      </c>
      <c r="AB7" s="110">
        <f>M7/J7</f>
        <v>0.87700272661472789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1962</v>
      </c>
      <c r="G8" s="103">
        <f t="shared" si="0"/>
        <v>56054.340000000004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3125.6547456591497</v>
      </c>
      <c r="N8" s="106">
        <f>M8/L8</f>
        <v>260.47122880492913</v>
      </c>
      <c r="O8" s="108">
        <f>L8-I8</f>
        <v>0</v>
      </c>
      <c r="P8" s="109">
        <f>N8-K8</f>
        <v>-39.528771195070874</v>
      </c>
      <c r="Q8" s="110">
        <f>N8/K8</f>
        <v>0.86823742934976378</v>
      </c>
      <c r="R8" s="293"/>
      <c r="S8" s="47">
        <v>0.43055555555555547</v>
      </c>
      <c r="T8" s="48">
        <v>0.45670138888888878</v>
      </c>
      <c r="U8" s="111">
        <v>5</v>
      </c>
      <c r="V8" s="112">
        <v>37.662509003429541</v>
      </c>
      <c r="W8" s="113"/>
      <c r="X8" s="116"/>
      <c r="Y8" s="282"/>
      <c r="Z8" s="283"/>
      <c r="AA8" s="117">
        <f>M8-J8</f>
        <v>-474.34525434085026</v>
      </c>
      <c r="AB8" s="110">
        <f>M8/J8</f>
        <v>0.86823742934976378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3155.1812071218446</v>
      </c>
      <c r="N21" s="138">
        <f>M21/L21</f>
        <v>268.52606018058253</v>
      </c>
      <c r="O21" s="139">
        <f>L21-I21</f>
        <v>0</v>
      </c>
      <c r="P21" s="140">
        <f>N21-K21</f>
        <v>-37.856918542821745</v>
      </c>
      <c r="Q21" s="141">
        <f>N21/K21</f>
        <v>0.87643922420051235</v>
      </c>
      <c r="R21" s="294"/>
      <c r="S21" s="142">
        <f>S5</f>
        <v>0.29166666666666669</v>
      </c>
      <c r="T21" s="143">
        <f>INDEX(T5:T20,COUNTA(T5:T20))</f>
        <v>0.45670138888888878</v>
      </c>
      <c r="U21" s="144"/>
      <c r="V21" s="166"/>
      <c r="W21" s="167"/>
      <c r="X21" s="138"/>
      <c r="Y21" s="285"/>
      <c r="Z21" s="286"/>
      <c r="AA21" s="168">
        <f>M21-J21</f>
        <v>-444.81879287815536</v>
      </c>
      <c r="AB21" s="141">
        <f>M21/J21</f>
        <v>0.87643922420051235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883</v>
      </c>
      <c r="G22" s="148">
        <f t="shared" ref="G22:G23" si="5">E22*F22</f>
        <v>12388.49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2340.2090134560358</v>
      </c>
      <c r="N22" s="152">
        <f>M22/L22</f>
        <v>390.03483557600595</v>
      </c>
      <c r="O22" s="154">
        <f>L22-I22</f>
        <v>0</v>
      </c>
      <c r="P22" s="155">
        <f>N22-K22</f>
        <v>-43.298497757327368</v>
      </c>
      <c r="Q22" s="156">
        <f>N22/K22</f>
        <v>0.90008038979078298</v>
      </c>
      <c r="R22" s="292">
        <f>Q38</f>
        <v>0.90006573035923831</v>
      </c>
      <c r="S22" s="157">
        <v>0.29166666666666669</v>
      </c>
      <c r="T22" s="158">
        <v>0.30738425925925927</v>
      </c>
      <c r="U22" s="159"/>
      <c r="V22" s="160">
        <v>22.639003480188634</v>
      </c>
      <c r="W22" s="158"/>
      <c r="X22" s="169"/>
      <c r="Y22" s="295"/>
      <c r="Z22" s="296"/>
      <c r="AA22" s="115">
        <f>M22-J22</f>
        <v>-259.79098654396421</v>
      </c>
      <c r="AB22" s="156">
        <f>M22/J22</f>
        <v>0.90008038979078298</v>
      </c>
      <c r="AC22" s="277">
        <f>AB38</f>
        <v>0.90006573035923831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1042</v>
      </c>
      <c r="G23" s="103">
        <f t="shared" si="5"/>
        <v>15098.58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2340.1327844120033</v>
      </c>
      <c r="N23" s="106">
        <f>M23/L23</f>
        <v>390.02213073533386</v>
      </c>
      <c r="O23" s="108">
        <f>L23-I23</f>
        <v>0</v>
      </c>
      <c r="P23" s="109">
        <f>N23-K23</f>
        <v>-43.311202597999454</v>
      </c>
      <c r="Q23" s="110">
        <f>N23/K23</f>
        <v>0.90005107092769354</v>
      </c>
      <c r="R23" s="293"/>
      <c r="S23" s="47">
        <v>0.31111111111111112</v>
      </c>
      <c r="T23" s="48">
        <v>0.32965277777777779</v>
      </c>
      <c r="U23" s="111">
        <v>5.3666666666666529</v>
      </c>
      <c r="V23" s="112">
        <v>26.716432681280168</v>
      </c>
      <c r="W23" s="113"/>
      <c r="X23" s="13"/>
      <c r="Y23" s="282"/>
      <c r="Z23" s="283"/>
      <c r="AA23" s="117">
        <f>M23-J23</f>
        <v>-259.86721558799672</v>
      </c>
      <c r="AB23" s="110">
        <f>M23/J23</f>
        <v>0.90005107092769354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2340.1708989340195</v>
      </c>
      <c r="N38" s="138">
        <f>M38/L38</f>
        <v>390.0284831556699</v>
      </c>
      <c r="O38" s="139">
        <f>L38-I38</f>
        <v>0</v>
      </c>
      <c r="P38" s="140">
        <f>N38-K38</f>
        <v>-43.304850177663411</v>
      </c>
      <c r="Q38" s="141">
        <f>N38/K38</f>
        <v>0.90006573035923831</v>
      </c>
      <c r="R38" s="294"/>
      <c r="S38" s="142">
        <f>S22</f>
        <v>0.29166666666666669</v>
      </c>
      <c r="T38" s="143">
        <f>INDEX(T22:T37,COUNTA(T22:T37))</f>
        <v>0.32965277777777779</v>
      </c>
      <c r="U38" s="144"/>
      <c r="V38" s="166"/>
      <c r="W38" s="167"/>
      <c r="X38" s="138"/>
      <c r="Y38" s="285"/>
      <c r="Z38" s="286"/>
      <c r="AA38" s="168">
        <f>M38-J38</f>
        <v>-259.82910106598047</v>
      </c>
      <c r="AB38" s="141">
        <f>M38/J38</f>
        <v>0.90006573035923831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3602</v>
      </c>
      <c r="G39" s="148">
        <f t="shared" ref="G39" si="9">E39*F39</f>
        <v>66745.06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2979.2681127982655</v>
      </c>
      <c r="N39" s="152">
        <f>M39/L39</f>
        <v>993.08937093275517</v>
      </c>
      <c r="O39" s="154">
        <f>L39-I39</f>
        <v>0</v>
      </c>
      <c r="P39" s="155">
        <f>N39-K39</f>
        <v>-106.91062906724483</v>
      </c>
      <c r="Q39" s="156">
        <f>N39/K39</f>
        <v>0.90280851902977743</v>
      </c>
      <c r="R39" s="292">
        <f>Q55</f>
        <v>0.90280851902977743</v>
      </c>
      <c r="S39" s="157">
        <v>0.35416666666666669</v>
      </c>
      <c r="T39" s="158">
        <v>0.40453703703703703</v>
      </c>
      <c r="U39" s="159"/>
      <c r="V39" s="112">
        <v>72.541306058221849</v>
      </c>
      <c r="W39" s="161"/>
      <c r="X39" s="162"/>
      <c r="Y39" s="295"/>
      <c r="Z39" s="296"/>
      <c r="AA39" s="115">
        <f>M39-J39</f>
        <v>-320.73188720173448</v>
      </c>
      <c r="AB39" s="156">
        <f>M39/J39</f>
        <v>0.90280851902977743</v>
      </c>
      <c r="AC39" s="277">
        <f>AB55</f>
        <v>0.90280851902977743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2979.2681127982655</v>
      </c>
      <c r="N55" s="138">
        <f t="shared" ref="N55:N63" si="13">M55/L55</f>
        <v>993.08937093275517</v>
      </c>
      <c r="O55" s="139">
        <f t="shared" ref="O55:O63" si="14">L55-I55</f>
        <v>0</v>
      </c>
      <c r="P55" s="140">
        <f t="shared" ref="P55:P63" si="15">N55-K55</f>
        <v>-106.91062906724483</v>
      </c>
      <c r="Q55" s="141">
        <f t="shared" ref="Q55:Q63" si="16">N55/K55</f>
        <v>0.90280851902977743</v>
      </c>
      <c r="R55" s="294"/>
      <c r="S55" s="142">
        <f>S39</f>
        <v>0.35416666666666669</v>
      </c>
      <c r="T55" s="143">
        <f>INDEX(T39:T54,COUNTA(T39:T54))</f>
        <v>0.40453703703703703</v>
      </c>
      <c r="U55" s="144"/>
      <c r="V55" s="166"/>
      <c r="W55" s="99"/>
      <c r="X55" s="69"/>
      <c r="Y55" s="285"/>
      <c r="Z55" s="286"/>
      <c r="AA55" s="168">
        <f t="shared" ref="AA55:AA63" si="17">M55-J55</f>
        <v>-320.73188720173448</v>
      </c>
      <c r="AB55" s="141">
        <f t="shared" ref="AB55:AB63" si="18">M55/J55</f>
        <v>0.90280851902977743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1693</v>
      </c>
      <c r="G56" s="148">
        <f t="shared" ref="G56:G63" si="19">E56*F56</f>
        <v>23752.789999999997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2706.098701298698</v>
      </c>
      <c r="N56" s="152">
        <f t="shared" si="13"/>
        <v>902.03290043289928</v>
      </c>
      <c r="O56" s="154">
        <f t="shared" si="14"/>
        <v>0</v>
      </c>
      <c r="P56" s="155">
        <f t="shared" si="15"/>
        <v>-97.967099567100718</v>
      </c>
      <c r="Q56" s="156">
        <f t="shared" si="16"/>
        <v>0.9020329004328993</v>
      </c>
      <c r="R56" s="292">
        <f>Q72</f>
        <v>0.88887001476989191</v>
      </c>
      <c r="S56" s="157">
        <v>0.25</v>
      </c>
      <c r="T56" s="158">
        <v>0.27606481481481482</v>
      </c>
      <c r="U56" s="159"/>
      <c r="V56" s="160">
        <v>37.537433483579221</v>
      </c>
      <c r="W56" s="161"/>
      <c r="X56" s="162"/>
      <c r="Y56" s="295"/>
      <c r="Z56" s="296"/>
      <c r="AA56" s="115">
        <f t="shared" si="17"/>
        <v>-293.90129870130204</v>
      </c>
      <c r="AB56" s="156">
        <f t="shared" si="18"/>
        <v>0.9020329004328993</v>
      </c>
      <c r="AC56" s="277">
        <f>AB72</f>
        <v>0.88887001476989191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2434</v>
      </c>
      <c r="G57" s="103">
        <f t="shared" si="19"/>
        <v>34757.519999999997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3183.3653333603506</v>
      </c>
      <c r="N57" s="106">
        <f t="shared" si="13"/>
        <v>1061.1217777867835</v>
      </c>
      <c r="O57" s="108">
        <f t="shared" si="14"/>
        <v>0</v>
      </c>
      <c r="P57" s="109">
        <f t="shared" si="15"/>
        <v>-138.87822221321653</v>
      </c>
      <c r="Q57" s="110">
        <f t="shared" si="16"/>
        <v>0.88426814815565291</v>
      </c>
      <c r="R57" s="293"/>
      <c r="S57" s="47">
        <v>0.28611111111111115</v>
      </c>
      <c r="T57" s="48">
        <v>0.317962962962963</v>
      </c>
      <c r="U57" s="111">
        <v>15</v>
      </c>
      <c r="V57" s="112">
        <v>45.875978628516577</v>
      </c>
      <c r="W57" s="113"/>
      <c r="X57" s="116"/>
      <c r="Y57" s="282"/>
      <c r="Z57" s="283"/>
      <c r="AA57" s="117">
        <f t="shared" si="17"/>
        <v>-416.63466663964937</v>
      </c>
      <c r="AB57" s="110">
        <f t="shared" si="18"/>
        <v>0.88426814815565291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3626</v>
      </c>
      <c r="G58" s="103">
        <f t="shared" si="19"/>
        <v>64869.14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3180.8043039924323</v>
      </c>
      <c r="N58" s="106">
        <f t="shared" si="13"/>
        <v>795.20107599810808</v>
      </c>
      <c r="O58" s="108">
        <f t="shared" si="14"/>
        <v>0</v>
      </c>
      <c r="P58" s="109">
        <f t="shared" si="15"/>
        <v>-104.79892400189192</v>
      </c>
      <c r="Q58" s="110">
        <f t="shared" si="16"/>
        <v>0.883556751109009</v>
      </c>
      <c r="R58" s="293"/>
      <c r="S58" s="47">
        <v>0.32777777777777783</v>
      </c>
      <c r="T58" s="48">
        <v>0.37526620370370378</v>
      </c>
      <c r="U58" s="111">
        <v>15</v>
      </c>
      <c r="V58" s="112">
        <v>68.397794773770414</v>
      </c>
      <c r="W58" s="113"/>
      <c r="X58" s="116"/>
      <c r="Y58" s="282"/>
      <c r="Z58" s="283"/>
      <c r="AA58" s="117">
        <f t="shared" si="17"/>
        <v>-419.19569600756768</v>
      </c>
      <c r="AB58" s="110">
        <f t="shared" si="18"/>
        <v>0.883556751109009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1280</v>
      </c>
      <c r="G59" s="103">
        <f t="shared" si="19"/>
        <v>28518.400000000001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2937.6846900723208</v>
      </c>
      <c r="N59" s="106">
        <f t="shared" si="13"/>
        <v>587.53693801446411</v>
      </c>
      <c r="O59" s="108">
        <f t="shared" si="14"/>
        <v>0</v>
      </c>
      <c r="P59" s="109">
        <f t="shared" si="15"/>
        <v>-72.463061985535887</v>
      </c>
      <c r="Q59" s="110">
        <f t="shared" si="16"/>
        <v>0.89020748184009713</v>
      </c>
      <c r="R59" s="293"/>
      <c r="S59" s="47">
        <v>0.38541666666666674</v>
      </c>
      <c r="T59" s="48">
        <v>0.40356481481481488</v>
      </c>
      <c r="U59" s="111">
        <v>14.61666666666666</v>
      </c>
      <c r="V59" s="112">
        <v>26.143037154239082</v>
      </c>
      <c r="W59" s="113"/>
      <c r="X59" s="116"/>
      <c r="Y59" s="282"/>
      <c r="Z59" s="283"/>
      <c r="AA59" s="117">
        <f t="shared" si="17"/>
        <v>-362.31530992767921</v>
      </c>
      <c r="AB59" s="110">
        <f t="shared" si="18"/>
        <v>0.89020748184009724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2585</v>
      </c>
      <c r="G60" s="103">
        <f t="shared" si="19"/>
        <v>46995.299999999996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3183.358286446</v>
      </c>
      <c r="N60" s="106">
        <f t="shared" si="13"/>
        <v>1061.1194288153333</v>
      </c>
      <c r="O60" s="108">
        <f t="shared" si="14"/>
        <v>0</v>
      </c>
      <c r="P60" s="109">
        <f t="shared" si="15"/>
        <v>-138.88057118466668</v>
      </c>
      <c r="Q60" s="110">
        <f t="shared" si="16"/>
        <v>0.88426619067944445</v>
      </c>
      <c r="R60" s="293"/>
      <c r="S60" s="47">
        <v>0.41388888888888897</v>
      </c>
      <c r="T60" s="48">
        <v>0.44771990740740747</v>
      </c>
      <c r="U60" s="111">
        <v>14.866666666666699</v>
      </c>
      <c r="V60" s="112">
        <v>48.722131172095757</v>
      </c>
      <c r="W60" s="113"/>
      <c r="X60" s="116"/>
      <c r="Y60" s="282"/>
      <c r="Z60" s="283"/>
      <c r="AA60" s="117">
        <f t="shared" si="17"/>
        <v>-416.64171355400003</v>
      </c>
      <c r="AB60" s="110">
        <f t="shared" si="18"/>
        <v>0.88426619067944445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5992</v>
      </c>
      <c r="G61" s="121">
        <f t="shared" si="19"/>
        <v>164660.16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3185.3760533891996</v>
      </c>
      <c r="N61" s="106">
        <f t="shared" si="13"/>
        <v>637.07521067783989</v>
      </c>
      <c r="O61" s="108">
        <f t="shared" si="14"/>
        <v>0</v>
      </c>
      <c r="P61" s="109">
        <f t="shared" si="15"/>
        <v>-82.924789322160109</v>
      </c>
      <c r="Q61" s="110">
        <f t="shared" si="16"/>
        <v>0.88482668149699983</v>
      </c>
      <c r="R61" s="293"/>
      <c r="S61" s="47">
        <v>0.45763888888888898</v>
      </c>
      <c r="T61" s="120">
        <v>0.53600694444444452</v>
      </c>
      <c r="U61" s="111">
        <v>15</v>
      </c>
      <c r="V61" s="112">
        <v>112.86579479916517</v>
      </c>
      <c r="W61" s="113"/>
      <c r="X61" s="116"/>
      <c r="Y61" s="282"/>
      <c r="Z61" s="283"/>
      <c r="AA61" s="117">
        <f t="shared" si="17"/>
        <v>-414.62394661080043</v>
      </c>
      <c r="AB61" s="110">
        <f t="shared" si="18"/>
        <v>0.88482668149699983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3621</v>
      </c>
      <c r="G62" s="121">
        <f t="shared" si="19"/>
        <v>50802.63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2706.0987012986984</v>
      </c>
      <c r="N62" s="106">
        <f t="shared" si="13"/>
        <v>902.03290043289951</v>
      </c>
      <c r="O62" s="123">
        <f t="shared" si="14"/>
        <v>0</v>
      </c>
      <c r="P62" s="124">
        <f t="shared" si="15"/>
        <v>-97.96709956710049</v>
      </c>
      <c r="Q62" s="125">
        <f t="shared" si="16"/>
        <v>0.90203290043289952</v>
      </c>
      <c r="R62" s="293"/>
      <c r="S62" s="47">
        <v>0.54583333333333339</v>
      </c>
      <c r="T62" s="120">
        <v>0.60158564814814819</v>
      </c>
      <c r="U62" s="111">
        <v>15</v>
      </c>
      <c r="V62" s="112">
        <v>80.285319931506407</v>
      </c>
      <c r="W62" s="113"/>
      <c r="X62" s="116"/>
      <c r="Y62" s="282"/>
      <c r="Z62" s="283"/>
      <c r="AA62" s="117">
        <f t="shared" si="17"/>
        <v>-293.90129870130158</v>
      </c>
      <c r="AB62" s="110">
        <f t="shared" si="18"/>
        <v>0.90203290043289952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5319</v>
      </c>
      <c r="G63" s="121">
        <f t="shared" si="19"/>
        <v>75955.319999999992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3183.3653333603506</v>
      </c>
      <c r="N63" s="106">
        <f t="shared" si="13"/>
        <v>1061.1217777867835</v>
      </c>
      <c r="O63" s="123">
        <f t="shared" si="14"/>
        <v>0</v>
      </c>
      <c r="P63" s="124">
        <f t="shared" si="15"/>
        <v>-138.87822221321653</v>
      </c>
      <c r="Q63" s="125">
        <f t="shared" si="16"/>
        <v>0.88426814815565291</v>
      </c>
      <c r="R63" s="293"/>
      <c r="S63" s="47">
        <v>0.6118055555555556</v>
      </c>
      <c r="T63" s="120">
        <v>0.68142361111111116</v>
      </c>
      <c r="U63" s="111">
        <v>14.716666666666676</v>
      </c>
      <c r="V63" s="112">
        <v>100.25239536774021</v>
      </c>
      <c r="W63" s="113"/>
      <c r="X63" s="116"/>
      <c r="Y63" s="282"/>
      <c r="Z63" s="283"/>
      <c r="AA63" s="117">
        <f t="shared" si="17"/>
        <v>-416.63466663964937</v>
      </c>
      <c r="AB63" s="110">
        <f t="shared" si="18"/>
        <v>0.88426814815565291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3033.2689254022562</v>
      </c>
      <c r="N72" s="138">
        <f t="shared" ref="N72:N81" si="25">M72/L72</f>
        <v>836.76384149027751</v>
      </c>
      <c r="O72" s="139">
        <f t="shared" ref="O72:O81" si="26">L72-I72</f>
        <v>0</v>
      </c>
      <c r="P72" s="140">
        <f t="shared" ref="P72:P81" si="27">N72-K72</f>
        <v>-104.61546885455004</v>
      </c>
      <c r="Q72" s="141">
        <f t="shared" ref="Q72:Q81" si="28">N72/K72</f>
        <v>0.88887001476989191</v>
      </c>
      <c r="R72" s="294"/>
      <c r="S72" s="142">
        <f>S56</f>
        <v>0.25</v>
      </c>
      <c r="T72" s="143">
        <f>INDEX(T56:T71,COUNTA(T56:T71))</f>
        <v>0.68142361111111116</v>
      </c>
      <c r="U72" s="144"/>
      <c r="V72" s="166"/>
      <c r="W72" s="99"/>
      <c r="X72" s="69"/>
      <c r="Y72" s="285"/>
      <c r="Z72" s="286"/>
      <c r="AA72" s="168">
        <f t="shared" ref="AA72:AA81" si="29">M72-J72</f>
        <v>-379.23107459774383</v>
      </c>
      <c r="AB72" s="141">
        <f t="shared" ref="AB72:AB81" si="30">M72/J72</f>
        <v>0.88887001476989191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1531</v>
      </c>
      <c r="G73" s="148">
        <f t="shared" ref="G73:G81" si="31">E73*F73</f>
        <v>36315.32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3179.8575423838124</v>
      </c>
      <c r="N73" s="152">
        <f t="shared" si="25"/>
        <v>635.97150847676244</v>
      </c>
      <c r="O73" s="154">
        <f t="shared" si="26"/>
        <v>0</v>
      </c>
      <c r="P73" s="155">
        <f t="shared" si="27"/>
        <v>-84.028491523237562</v>
      </c>
      <c r="Q73" s="156">
        <f t="shared" si="28"/>
        <v>0.88329376177328112</v>
      </c>
      <c r="R73" s="292">
        <f>Q89</f>
        <v>0.88478569940438345</v>
      </c>
      <c r="S73" s="157">
        <v>0.25</v>
      </c>
      <c r="T73" s="158">
        <v>0.27005787037037038</v>
      </c>
      <c r="U73" s="159"/>
      <c r="V73" s="160">
        <v>28.888086581116529</v>
      </c>
      <c r="W73" s="158"/>
      <c r="X73" s="169"/>
      <c r="Y73" s="295"/>
      <c r="Z73" s="296"/>
      <c r="AA73" s="115">
        <f t="shared" si="29"/>
        <v>-420.14245761618758</v>
      </c>
      <c r="AB73" s="156">
        <f t="shared" si="30"/>
        <v>0.88329376177328123</v>
      </c>
      <c r="AC73" s="277">
        <f>AB89</f>
        <v>0.88478569940438345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2039</v>
      </c>
      <c r="G74" s="103">
        <f t="shared" si="31"/>
        <v>33969.74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3185.0558276693382</v>
      </c>
      <c r="N74" s="106">
        <f t="shared" si="25"/>
        <v>637.0111655338676</v>
      </c>
      <c r="O74" s="108">
        <f t="shared" si="26"/>
        <v>0</v>
      </c>
      <c r="P74" s="109">
        <f t="shared" si="27"/>
        <v>-82.988834466132403</v>
      </c>
      <c r="Q74" s="110">
        <f t="shared" si="28"/>
        <v>0.88473772990814947</v>
      </c>
      <c r="R74" s="293"/>
      <c r="S74" s="47">
        <v>0.27986111111111112</v>
      </c>
      <c r="T74" s="48">
        <v>0.30652777777777779</v>
      </c>
      <c r="U74" s="111">
        <v>15</v>
      </c>
      <c r="V74" s="112">
        <v>38.410629709282738</v>
      </c>
      <c r="W74" s="113"/>
      <c r="X74" s="13"/>
      <c r="Y74" s="282"/>
      <c r="Z74" s="283"/>
      <c r="AA74" s="117">
        <f t="shared" si="29"/>
        <v>-414.94417233066179</v>
      </c>
      <c r="AB74" s="110">
        <f t="shared" si="30"/>
        <v>0.88473772990814947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1335</v>
      </c>
      <c r="G75" s="103">
        <f t="shared" si="31"/>
        <v>24270.3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3183.7459073571767</v>
      </c>
      <c r="N75" s="106">
        <f t="shared" si="25"/>
        <v>1061.2486357857256</v>
      </c>
      <c r="O75" s="108">
        <f t="shared" si="26"/>
        <v>0</v>
      </c>
      <c r="P75" s="109">
        <f t="shared" si="27"/>
        <v>-138.75136421427442</v>
      </c>
      <c r="Q75" s="110">
        <f t="shared" si="28"/>
        <v>0.88437386315477129</v>
      </c>
      <c r="R75" s="293"/>
      <c r="S75" s="47">
        <v>0.31666666666666671</v>
      </c>
      <c r="T75" s="48">
        <v>0.3341319444444445</v>
      </c>
      <c r="U75" s="111">
        <v>14.600000000000044</v>
      </c>
      <c r="V75" s="112">
        <v>25.159042942120625</v>
      </c>
      <c r="W75" s="113"/>
      <c r="X75" s="13"/>
      <c r="Y75" s="282"/>
      <c r="Z75" s="283"/>
      <c r="AA75" s="117">
        <f t="shared" si="29"/>
        <v>-416.25409264282325</v>
      </c>
      <c r="AB75" s="110">
        <f t="shared" si="30"/>
        <v>0.88437386315477129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2298</v>
      </c>
      <c r="G76" s="103">
        <f t="shared" si="31"/>
        <v>57518.94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3191.022014142718</v>
      </c>
      <c r="N76" s="106">
        <f t="shared" si="25"/>
        <v>638.20440282854361</v>
      </c>
      <c r="O76" s="108">
        <f t="shared" si="26"/>
        <v>0</v>
      </c>
      <c r="P76" s="109">
        <f t="shared" si="27"/>
        <v>-81.795597171456393</v>
      </c>
      <c r="Q76" s="110">
        <f t="shared" si="28"/>
        <v>0.88639500392853277</v>
      </c>
      <c r="R76" s="293"/>
      <c r="S76" s="47">
        <v>0.3444444444444445</v>
      </c>
      <c r="T76" s="48">
        <v>0.37444444444444447</v>
      </c>
      <c r="U76" s="111">
        <v>14.850000000000003</v>
      </c>
      <c r="V76" s="112">
        <v>43.208727294550506</v>
      </c>
      <c r="W76" s="113"/>
      <c r="X76" s="116"/>
      <c r="Y76" s="282"/>
      <c r="Z76" s="283"/>
      <c r="AA76" s="117">
        <f t="shared" si="29"/>
        <v>-408.97798585728196</v>
      </c>
      <c r="AB76" s="110">
        <f t="shared" si="30"/>
        <v>0.88639500392853277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2738</v>
      </c>
      <c r="G77" s="103">
        <f t="shared" si="31"/>
        <v>67957.16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3189.5918373929426</v>
      </c>
      <c r="N77" s="106">
        <f t="shared" si="25"/>
        <v>637.91836747858849</v>
      </c>
      <c r="O77" s="108">
        <f t="shared" si="26"/>
        <v>0</v>
      </c>
      <c r="P77" s="109">
        <f t="shared" si="27"/>
        <v>-82.081632521411507</v>
      </c>
      <c r="Q77" s="110">
        <f t="shared" si="28"/>
        <v>0.88599773260915071</v>
      </c>
      <c r="R77" s="293"/>
      <c r="S77" s="47">
        <v>0.3847222222222223</v>
      </c>
      <c r="T77" s="48">
        <v>0.42048611111111117</v>
      </c>
      <c r="U77" s="111">
        <v>14.800000000000075</v>
      </c>
      <c r="V77" s="112">
        <v>51.505022703555873</v>
      </c>
      <c r="W77" s="113"/>
      <c r="X77" s="116"/>
      <c r="Y77" s="282"/>
      <c r="Z77" s="283"/>
      <c r="AA77" s="117">
        <f t="shared" si="29"/>
        <v>-410.40816260705742</v>
      </c>
      <c r="AB77" s="110">
        <f t="shared" si="30"/>
        <v>0.88599773260915071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3634</v>
      </c>
      <c r="G78" s="121">
        <f t="shared" si="31"/>
        <v>109020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3186.7200000000012</v>
      </c>
      <c r="N78" s="106">
        <f t="shared" si="25"/>
        <v>796.68000000000029</v>
      </c>
      <c r="O78" s="108">
        <f t="shared" si="26"/>
        <v>0</v>
      </c>
      <c r="P78" s="109">
        <f t="shared" si="27"/>
        <v>-103.31999999999971</v>
      </c>
      <c r="Q78" s="110">
        <f t="shared" si="28"/>
        <v>0.88520000000000032</v>
      </c>
      <c r="R78" s="293"/>
      <c r="S78" s="47">
        <v>0.43055555555555564</v>
      </c>
      <c r="T78" s="120">
        <v>0.47806712962962972</v>
      </c>
      <c r="U78" s="111">
        <v>14.500000000000028</v>
      </c>
      <c r="V78" s="112">
        <v>68.421449013405606</v>
      </c>
      <c r="W78" s="113"/>
      <c r="X78" s="50"/>
      <c r="Y78" s="282"/>
      <c r="Z78" s="283"/>
      <c r="AA78" s="117">
        <f t="shared" si="29"/>
        <v>-413.27999999999884</v>
      </c>
      <c r="AB78" s="110">
        <f t="shared" si="30"/>
        <v>0.88520000000000032</v>
      </c>
      <c r="AC78" s="278"/>
    </row>
    <row r="79" spans="1:29" ht="15.75" customHeight="1">
      <c r="A79" s="288"/>
      <c r="B79" s="100" t="s">
        <v>120</v>
      </c>
      <c r="C79" s="280" t="s">
        <v>255</v>
      </c>
      <c r="D79" s="281"/>
      <c r="E79" s="101">
        <v>25.2</v>
      </c>
      <c r="F79" s="102">
        <v>5605</v>
      </c>
      <c r="G79" s="121">
        <f t="shared" si="31"/>
        <v>141246</v>
      </c>
      <c r="H79" s="62"/>
      <c r="I79" s="104">
        <v>3</v>
      </c>
      <c r="J79" s="105">
        <v>3600</v>
      </c>
      <c r="K79" s="106">
        <f t="shared" si="21"/>
        <v>1200</v>
      </c>
      <c r="L79" s="107">
        <v>3</v>
      </c>
      <c r="M79" s="105">
        <f t="shared" si="32"/>
        <v>3186.1501617028853</v>
      </c>
      <c r="N79" s="106">
        <f t="shared" si="25"/>
        <v>1062.0500539009618</v>
      </c>
      <c r="O79" s="123">
        <f t="shared" si="26"/>
        <v>0</v>
      </c>
      <c r="P79" s="124">
        <f t="shared" si="27"/>
        <v>-137.94994609903824</v>
      </c>
      <c r="Q79" s="125">
        <f t="shared" si="28"/>
        <v>0.8850417115841348</v>
      </c>
      <c r="R79" s="293"/>
      <c r="S79" s="47">
        <v>0.48819444444444454</v>
      </c>
      <c r="T79" s="120">
        <v>0.56149305555555562</v>
      </c>
      <c r="U79" s="111">
        <v>14.583333333333348</v>
      </c>
      <c r="V79" s="112">
        <v>105.55058077371328</v>
      </c>
      <c r="W79" s="113"/>
      <c r="X79" s="116"/>
      <c r="Y79" s="282"/>
      <c r="Z79" s="283"/>
      <c r="AA79" s="117">
        <f t="shared" si="29"/>
        <v>-413.84983829711473</v>
      </c>
      <c r="AB79" s="110">
        <f t="shared" si="30"/>
        <v>0.8850417115841348</v>
      </c>
      <c r="AC79" s="278"/>
    </row>
    <row r="80" spans="1:29" ht="15.75" customHeight="1">
      <c r="A80" s="288"/>
      <c r="B80" s="100" t="s">
        <v>120</v>
      </c>
      <c r="C80" s="280" t="s">
        <v>240</v>
      </c>
      <c r="D80" s="281"/>
      <c r="E80" s="101">
        <v>23.72</v>
      </c>
      <c r="F80" s="102">
        <v>3754</v>
      </c>
      <c r="G80" s="121">
        <f t="shared" si="31"/>
        <v>89044.87999999999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3179.857542383812</v>
      </c>
      <c r="N80" s="106">
        <f t="shared" si="25"/>
        <v>635.97150847676244</v>
      </c>
      <c r="O80" s="123">
        <f t="shared" si="26"/>
        <v>0</v>
      </c>
      <c r="P80" s="124">
        <f t="shared" si="27"/>
        <v>-84.028491523237562</v>
      </c>
      <c r="Q80" s="125">
        <f t="shared" si="28"/>
        <v>0.88329376177328112</v>
      </c>
      <c r="R80" s="293"/>
      <c r="S80" s="47">
        <v>0.57152777777777786</v>
      </c>
      <c r="T80" s="120">
        <v>0.62071759259259263</v>
      </c>
      <c r="U80" s="111">
        <v>15</v>
      </c>
      <c r="V80" s="112">
        <v>70.833361871660003</v>
      </c>
      <c r="W80" s="113"/>
      <c r="X80" s="116"/>
      <c r="Y80" s="282"/>
      <c r="Z80" s="283"/>
      <c r="AA80" s="117">
        <f t="shared" si="29"/>
        <v>-420.14245761618804</v>
      </c>
      <c r="AB80" s="110">
        <f t="shared" si="30"/>
        <v>0.88329376177328112</v>
      </c>
      <c r="AC80" s="278"/>
    </row>
    <row r="81" spans="1:29" ht="15.75" customHeight="1">
      <c r="A81" s="288"/>
      <c r="B81" s="100" t="s">
        <v>120</v>
      </c>
      <c r="C81" s="280" t="s">
        <v>128</v>
      </c>
      <c r="D81" s="281"/>
      <c r="E81" s="101">
        <v>16.66</v>
      </c>
      <c r="F81" s="102">
        <v>4390</v>
      </c>
      <c r="G81" s="121">
        <f t="shared" si="31"/>
        <v>73137.399999999994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3185.0558276693378</v>
      </c>
      <c r="N81" s="106">
        <f t="shared" si="25"/>
        <v>637.0111655338676</v>
      </c>
      <c r="O81" s="123">
        <f t="shared" si="26"/>
        <v>0</v>
      </c>
      <c r="P81" s="124">
        <f t="shared" si="27"/>
        <v>-82.988834466132403</v>
      </c>
      <c r="Q81" s="125">
        <f t="shared" si="28"/>
        <v>0.88473772990814947</v>
      </c>
      <c r="R81" s="293"/>
      <c r="S81" s="47">
        <v>0.63055555555555565</v>
      </c>
      <c r="T81" s="120">
        <v>0.68797453703703715</v>
      </c>
      <c r="U81" s="111">
        <v>15</v>
      </c>
      <c r="V81" s="112">
        <v>82.698707417239447</v>
      </c>
      <c r="W81" s="126"/>
      <c r="X81" s="127"/>
      <c r="Y81" s="282"/>
      <c r="Z81" s="283"/>
      <c r="AA81" s="117">
        <f t="shared" si="29"/>
        <v>-414.94417233066224</v>
      </c>
      <c r="AB81" s="110">
        <f t="shared" si="30"/>
        <v>0.88473772990814936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3185.2285178557804</v>
      </c>
      <c r="N89" s="138">
        <f>M89/L89</f>
        <v>716.67641651755059</v>
      </c>
      <c r="O89" s="139">
        <f>L89-I89</f>
        <v>0</v>
      </c>
      <c r="P89" s="140">
        <f>N89-K89</f>
        <v>-93.323583482449408</v>
      </c>
      <c r="Q89" s="141">
        <f>N89/K89</f>
        <v>0.88478569940438345</v>
      </c>
      <c r="R89" s="294"/>
      <c r="S89" s="142">
        <f>S73</f>
        <v>0.25</v>
      </c>
      <c r="T89" s="143">
        <f>INDEX(T73:T88,COUNTA(T73:T88))</f>
        <v>0.68797453703703715</v>
      </c>
      <c r="U89" s="144"/>
      <c r="V89" s="166"/>
      <c r="W89" s="167"/>
      <c r="X89" s="138"/>
      <c r="Y89" s="285"/>
      <c r="Z89" s="286"/>
      <c r="AA89" s="168">
        <f>M89-J89</f>
        <v>-414.77148214421959</v>
      </c>
      <c r="AB89" s="141">
        <f>M89/J89</f>
        <v>0.88478569940438345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1452</v>
      </c>
      <c r="G90" s="148">
        <f t="shared" ref="G90:G92" si="36">E90*F90</f>
        <v>41483.64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3123.8937592842353</v>
      </c>
      <c r="N90" s="152">
        <f>M90/L90</f>
        <v>260.32447994035294</v>
      </c>
      <c r="O90" s="154">
        <f>L90-I90</f>
        <v>0</v>
      </c>
      <c r="P90" s="155">
        <f>N90-K90</f>
        <v>-39.675520059647056</v>
      </c>
      <c r="Q90" s="156">
        <f>N90/K90</f>
        <v>0.8677482664678432</v>
      </c>
      <c r="R90" s="292">
        <f>Q106</f>
        <v>0.8930036951878777</v>
      </c>
      <c r="S90" s="157">
        <v>0.70833333333333337</v>
      </c>
      <c r="T90" s="158">
        <v>0.72769675925925925</v>
      </c>
      <c r="U90" s="159"/>
      <c r="V90" s="160">
        <v>27.888272365562599</v>
      </c>
      <c r="W90" s="158"/>
      <c r="X90" s="169"/>
      <c r="Y90" s="295"/>
      <c r="Z90" s="296"/>
      <c r="AA90" s="115">
        <f>M90-J90</f>
        <v>-476.10624071576467</v>
      </c>
      <c r="AB90" s="156">
        <f>M90/J90</f>
        <v>0.8677482664678432</v>
      </c>
      <c r="AC90" s="277">
        <f>AB106</f>
        <v>0.89300369518787759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271</v>
      </c>
      <c r="G91" s="103">
        <f t="shared" si="36"/>
        <v>5466.0700000000006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3260.6613902918725</v>
      </c>
      <c r="N91" s="106">
        <f>M91/L91</f>
        <v>271.72178252432269</v>
      </c>
      <c r="O91" s="108">
        <f>L91-I91</f>
        <v>0</v>
      </c>
      <c r="P91" s="109">
        <f>N91-K91</f>
        <v>-28.278217475677309</v>
      </c>
      <c r="Q91" s="110">
        <f>N91/K91</f>
        <v>0.90573927508107566</v>
      </c>
      <c r="R91" s="293"/>
      <c r="S91" s="47">
        <v>0.73055555555555562</v>
      </c>
      <c r="T91" s="48">
        <v>0.7340162037037038</v>
      </c>
      <c r="U91" s="111">
        <v>5</v>
      </c>
      <c r="V91" s="112">
        <v>4.9867183536480351</v>
      </c>
      <c r="W91" s="113"/>
      <c r="X91" s="13"/>
      <c r="Y91" s="282"/>
      <c r="Z91" s="283"/>
      <c r="AA91" s="117">
        <f>M91-J91</f>
        <v>-339.33860970812748</v>
      </c>
      <c r="AB91" s="110">
        <f>M91/J91</f>
        <v>0.90573927508107566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1764</v>
      </c>
      <c r="G92" s="103">
        <f t="shared" si="36"/>
        <v>36020.880000000005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3259.8847584529694</v>
      </c>
      <c r="N92" s="106">
        <f>M92/L92</f>
        <v>250.7603660348438</v>
      </c>
      <c r="O92" s="108">
        <f>L92-I92</f>
        <v>0</v>
      </c>
      <c r="P92" s="109">
        <f>N92-K92</f>
        <v>-26.162710888233107</v>
      </c>
      <c r="Q92" s="110">
        <f>N92/K92</f>
        <v>0.9055235440147138</v>
      </c>
      <c r="R92" s="293"/>
      <c r="S92" s="47">
        <v>0.7368055555555556</v>
      </c>
      <c r="T92" s="48">
        <v>0.75935185185185194</v>
      </c>
      <c r="U92" s="111">
        <v>5</v>
      </c>
      <c r="V92" s="112">
        <v>32.467405396940492</v>
      </c>
      <c r="W92" s="113"/>
      <c r="X92" s="13"/>
      <c r="Y92" s="282"/>
      <c r="Z92" s="283"/>
      <c r="AA92" s="117">
        <f>M92-J92</f>
        <v>-340.11524154703056</v>
      </c>
      <c r="AB92" s="110">
        <f>M92/J92</f>
        <v>0.90552354401471369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3214.8133026763594</v>
      </c>
      <c r="N106" s="138">
        <f>M106/L106</f>
        <v>260.66053805483995</v>
      </c>
      <c r="O106" s="139">
        <f>L106-I106</f>
        <v>0</v>
      </c>
      <c r="P106" s="140">
        <f>N106-K106</f>
        <v>-31.231353837051927</v>
      </c>
      <c r="Q106" s="141">
        <f>N106/K106</f>
        <v>0.8930036951878777</v>
      </c>
      <c r="R106" s="294"/>
      <c r="S106" s="142">
        <f>S90</f>
        <v>0.70833333333333337</v>
      </c>
      <c r="T106" s="143">
        <f>INDEX(T90:T105,COUNTA(T90:T105))</f>
        <v>0.75935185185185194</v>
      </c>
      <c r="U106" s="144"/>
      <c r="V106" s="166"/>
      <c r="W106" s="167"/>
      <c r="X106" s="138"/>
      <c r="Y106" s="285"/>
      <c r="Z106" s="286"/>
      <c r="AA106" s="168">
        <f>M106-J106</f>
        <v>-385.1866973236406</v>
      </c>
      <c r="AB106" s="141">
        <f>M106/J106</f>
        <v>0.89300369518787759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2826</v>
      </c>
      <c r="G107" s="148">
        <f t="shared" ref="G107:G109" si="40">E107*F107</f>
        <v>48663.719999999994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2977.8068214772952</v>
      </c>
      <c r="N107" s="152">
        <f>M107/L107</f>
        <v>992.60227382576511</v>
      </c>
      <c r="O107" s="154">
        <f>L107-I107</f>
        <v>0</v>
      </c>
      <c r="P107" s="155">
        <f>N107-K107</f>
        <v>-107.39772617423489</v>
      </c>
      <c r="Q107" s="156">
        <f>N107/K107</f>
        <v>0.9023657034779683</v>
      </c>
      <c r="R107" s="292">
        <f>Q123</f>
        <v>0.89771307842013259</v>
      </c>
      <c r="S107" s="157">
        <v>0.70833333333333337</v>
      </c>
      <c r="T107" s="158">
        <v>0.74787037037037041</v>
      </c>
      <c r="U107" s="159"/>
      <c r="V107" s="160">
        <v>56.941235669505581</v>
      </c>
      <c r="W107" s="161"/>
      <c r="X107" s="162"/>
      <c r="Y107" s="295"/>
      <c r="Z107" s="296"/>
      <c r="AA107" s="115">
        <f>M107-J107</f>
        <v>-322.19317852270478</v>
      </c>
      <c r="AB107" s="156">
        <f>M107/J107</f>
        <v>0.9023657034779683</v>
      </c>
      <c r="AC107" s="277">
        <f>AB123</f>
        <v>0.89771307842013259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1964</v>
      </c>
      <c r="G108" s="103">
        <f t="shared" si="40"/>
        <v>48196.56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2686.2248078299381</v>
      </c>
      <c r="N108" s="106">
        <f>M108/L108</f>
        <v>671.55620195748452</v>
      </c>
      <c r="O108" s="108">
        <f>L108-I108</f>
        <v>0</v>
      </c>
      <c r="P108" s="109">
        <f>N108-K108</f>
        <v>-78.443798042515482</v>
      </c>
      <c r="Q108" s="110">
        <f>N108/K108</f>
        <v>0.89540826927664607</v>
      </c>
      <c r="R108" s="293"/>
      <c r="S108" s="47">
        <v>0.75138888888888888</v>
      </c>
      <c r="T108" s="48">
        <v>0.7818518518518518</v>
      </c>
      <c r="U108" s="111">
        <v>5.066666666666606</v>
      </c>
      <c r="V108" s="112">
        <v>43.868256914504798</v>
      </c>
      <c r="W108" s="113"/>
      <c r="X108" s="116"/>
      <c r="Y108" s="282"/>
      <c r="Z108" s="283"/>
      <c r="AA108" s="117">
        <f>M108-J108</f>
        <v>-313.77519217006193</v>
      </c>
      <c r="AB108" s="110">
        <f>M108/J108</f>
        <v>0.89540826927664607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2872</v>
      </c>
      <c r="G109" s="103">
        <f t="shared" si="40"/>
        <v>66831.44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2684.6999999999989</v>
      </c>
      <c r="N109" s="106">
        <f>M109/L109</f>
        <v>536.93999999999983</v>
      </c>
      <c r="O109" s="108">
        <f>L109-I109</f>
        <v>0</v>
      </c>
      <c r="P109" s="109">
        <f>N109-K109</f>
        <v>-63.060000000000173</v>
      </c>
      <c r="Q109" s="110">
        <f>N109/K109</f>
        <v>0.8948999999999997</v>
      </c>
      <c r="R109" s="293"/>
      <c r="S109" s="47">
        <v>0.78541666666666665</v>
      </c>
      <c r="T109" s="48">
        <v>0.82998842592592592</v>
      </c>
      <c r="U109" s="111">
        <v>5.1333333333333897</v>
      </c>
      <c r="V109" s="112">
        <v>64.185942563414926</v>
      </c>
      <c r="W109" s="113"/>
      <c r="X109" s="116"/>
      <c r="Y109" s="282"/>
      <c r="Z109" s="283"/>
      <c r="AA109" s="117">
        <f>M109-J109</f>
        <v>-315.30000000000109</v>
      </c>
      <c r="AB109" s="110">
        <f>M109/J109</f>
        <v>0.89489999999999958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2782.9105431024109</v>
      </c>
      <c r="N123" s="138">
        <f t="shared" ref="N123:N135" si="45">M123/L123</f>
        <v>695.72763577560272</v>
      </c>
      <c r="O123" s="139">
        <f t="shared" ref="O123:O135" si="46">L123-I123</f>
        <v>0</v>
      </c>
      <c r="P123" s="140">
        <f t="shared" ref="P123:P135" si="47">N123-K123</f>
        <v>-79.272364224397279</v>
      </c>
      <c r="Q123" s="141">
        <f t="shared" ref="Q123:Q135" si="48">N123/K123</f>
        <v>0.89771307842013259</v>
      </c>
      <c r="R123" s="294"/>
      <c r="S123" s="142">
        <f>S107</f>
        <v>0.70833333333333337</v>
      </c>
      <c r="T123" s="143">
        <f>INDEX(T107:T122,COUNTA(T107:T122))</f>
        <v>0.82998842592592592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-317.08945689758912</v>
      </c>
      <c r="AB123" s="141">
        <f t="shared" ref="AB123:AB135" si="50">M123/J123</f>
        <v>0.89771307842013259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521</v>
      </c>
      <c r="G124" s="148">
        <f t="shared" ref="G124:G135" si="51">E124*F124</f>
        <v>11607.880000000001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2938.1488235294159</v>
      </c>
      <c r="N124" s="152">
        <f t="shared" si="45"/>
        <v>587.62976470588319</v>
      </c>
      <c r="O124" s="154">
        <f t="shared" si="46"/>
        <v>0</v>
      </c>
      <c r="P124" s="155">
        <f t="shared" si="47"/>
        <v>-72.37023529411681</v>
      </c>
      <c r="Q124" s="156">
        <f t="shared" si="48"/>
        <v>0.8903481283422473</v>
      </c>
      <c r="R124" s="292">
        <f>Q140</f>
        <v>0.88867808750748245</v>
      </c>
      <c r="S124" s="157">
        <v>0.70833333333333337</v>
      </c>
      <c r="T124" s="158">
        <v>0.7157175925925926</v>
      </c>
      <c r="U124" s="159"/>
      <c r="V124" s="160">
        <v>10.639352149102271</v>
      </c>
      <c r="W124" s="161"/>
      <c r="X124" s="162"/>
      <c r="Y124" s="295"/>
      <c r="Z124" s="296"/>
      <c r="AA124" s="115">
        <f t="shared" si="49"/>
        <v>-361.85117647058405</v>
      </c>
      <c r="AB124" s="156">
        <f t="shared" si="50"/>
        <v>0.8903481283422473</v>
      </c>
      <c r="AC124" s="277">
        <f>AB140</f>
        <v>0.88867808750748234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2510</v>
      </c>
      <c r="G125" s="103">
        <f t="shared" si="51"/>
        <v>35215.299999999996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2703.9151742993886</v>
      </c>
      <c r="N125" s="106">
        <f t="shared" si="45"/>
        <v>901.30505809979616</v>
      </c>
      <c r="O125" s="108">
        <f t="shared" si="46"/>
        <v>0</v>
      </c>
      <c r="P125" s="109">
        <f t="shared" si="47"/>
        <v>-98.694941900203844</v>
      </c>
      <c r="Q125" s="110">
        <f t="shared" si="48"/>
        <v>0.90130505809979611</v>
      </c>
      <c r="R125" s="293"/>
      <c r="S125" s="47">
        <v>0.72569444444444442</v>
      </c>
      <c r="T125" s="48">
        <v>0.76436342592592588</v>
      </c>
      <c r="U125" s="111">
        <v>15</v>
      </c>
      <c r="V125" s="112">
        <v>55.697013512645405</v>
      </c>
      <c r="W125" s="113"/>
      <c r="X125" s="116"/>
      <c r="Y125" s="282"/>
      <c r="Z125" s="283"/>
      <c r="AA125" s="117">
        <f t="shared" si="49"/>
        <v>-296.08482570061142</v>
      </c>
      <c r="AB125" s="110">
        <f t="shared" si="50"/>
        <v>0.90130505809979622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456</v>
      </c>
      <c r="G126" s="103">
        <f t="shared" si="51"/>
        <v>7615.2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3197.2047556532416</v>
      </c>
      <c r="N126" s="106">
        <f t="shared" si="45"/>
        <v>1065.7349185510805</v>
      </c>
      <c r="O126" s="108">
        <f t="shared" si="46"/>
        <v>0</v>
      </c>
      <c r="P126" s="109">
        <f t="shared" si="47"/>
        <v>-134.26508144891955</v>
      </c>
      <c r="Q126" s="110">
        <f t="shared" si="48"/>
        <v>0.88811243212590041</v>
      </c>
      <c r="R126" s="293"/>
      <c r="S126" s="47">
        <v>0.77430555555555547</v>
      </c>
      <c r="T126" s="48">
        <v>0.78024305555555551</v>
      </c>
      <c r="U126" s="111">
        <v>15</v>
      </c>
      <c r="V126" s="112">
        <v>8.5574750730689129</v>
      </c>
      <c r="W126" s="113"/>
      <c r="X126" s="116"/>
      <c r="Y126" s="282"/>
      <c r="Z126" s="283"/>
      <c r="AA126" s="117">
        <f t="shared" si="49"/>
        <v>-402.79524434675841</v>
      </c>
      <c r="AB126" s="110">
        <f t="shared" si="50"/>
        <v>0.88811243212590041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434</v>
      </c>
      <c r="G127" s="103">
        <f t="shared" si="51"/>
        <v>7890.12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3180.5631732776728</v>
      </c>
      <c r="N127" s="106">
        <f t="shared" si="45"/>
        <v>1060.187724425891</v>
      </c>
      <c r="O127" s="108">
        <f t="shared" si="46"/>
        <v>0</v>
      </c>
      <c r="P127" s="109">
        <f t="shared" si="47"/>
        <v>-139.81227557410898</v>
      </c>
      <c r="Q127" s="110">
        <f t="shared" si="48"/>
        <v>0.88348977035490917</v>
      </c>
      <c r="R127" s="293"/>
      <c r="S127" s="47">
        <v>0.79027777777777763</v>
      </c>
      <c r="T127" s="48">
        <v>0.79596064814814804</v>
      </c>
      <c r="U127" s="111">
        <v>15</v>
      </c>
      <c r="V127" s="112">
        <v>8.1872292991322482</v>
      </c>
      <c r="W127" s="113"/>
      <c r="X127" s="116"/>
      <c r="Y127" s="282"/>
      <c r="Z127" s="283"/>
      <c r="AA127" s="117">
        <f t="shared" si="49"/>
        <v>-419.43682672232717</v>
      </c>
      <c r="AB127" s="110">
        <f t="shared" si="50"/>
        <v>0.88348977035490917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1035</v>
      </c>
      <c r="G128" s="103">
        <f t="shared" si="51"/>
        <v>31050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3192.4799999999991</v>
      </c>
      <c r="N128" s="106">
        <f t="shared" si="45"/>
        <v>798.11999999999978</v>
      </c>
      <c r="O128" s="108">
        <f t="shared" si="46"/>
        <v>0</v>
      </c>
      <c r="P128" s="109">
        <f t="shared" si="47"/>
        <v>-101.88000000000022</v>
      </c>
      <c r="Q128" s="110">
        <f t="shared" si="48"/>
        <v>0.8867999999999997</v>
      </c>
      <c r="R128" s="293"/>
      <c r="S128" s="47">
        <v>0.8062499999999998</v>
      </c>
      <c r="T128" s="48">
        <v>0.81975694444444425</v>
      </c>
      <c r="U128" s="111">
        <v>14.816666666666531</v>
      </c>
      <c r="V128" s="112">
        <v>19.451962110960764</v>
      </c>
      <c r="W128" s="113"/>
      <c r="X128" s="116"/>
      <c r="Y128" s="282"/>
      <c r="Z128" s="283"/>
      <c r="AA128" s="117">
        <f t="shared" si="49"/>
        <v>-407.52000000000089</v>
      </c>
      <c r="AB128" s="110">
        <f t="shared" si="50"/>
        <v>0.8867999999999997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3245</v>
      </c>
      <c r="G129" s="121">
        <f t="shared" si="51"/>
        <v>46338.6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3183.3244846451666</v>
      </c>
      <c r="N129" s="106">
        <f t="shared" si="45"/>
        <v>1061.1081615483888</v>
      </c>
      <c r="O129" s="108">
        <f t="shared" si="46"/>
        <v>0</v>
      </c>
      <c r="P129" s="109">
        <f t="shared" si="47"/>
        <v>-138.89183845161119</v>
      </c>
      <c r="Q129" s="110">
        <f t="shared" si="48"/>
        <v>0.88425680129032402</v>
      </c>
      <c r="R129" s="293"/>
      <c r="S129" s="47">
        <v>0.82986111111111083</v>
      </c>
      <c r="T129" s="120">
        <v>0.87232638888888858</v>
      </c>
      <c r="U129" s="111">
        <v>14.549999999999876</v>
      </c>
      <c r="V129" s="112">
        <v>61.162473677798033</v>
      </c>
      <c r="W129" s="113"/>
      <c r="X129" s="116"/>
      <c r="Y129" s="282"/>
      <c r="Z129" s="283"/>
      <c r="AA129" s="117">
        <f t="shared" si="49"/>
        <v>-416.67551535483335</v>
      </c>
      <c r="AB129" s="110">
        <f t="shared" si="50"/>
        <v>0.88425680129032402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1414</v>
      </c>
      <c r="G130" s="121">
        <f t="shared" si="51"/>
        <v>31503.920000000002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2938.1488235294159</v>
      </c>
      <c r="N130" s="106">
        <f t="shared" si="45"/>
        <v>587.62976470588319</v>
      </c>
      <c r="O130" s="123">
        <f t="shared" si="46"/>
        <v>0</v>
      </c>
      <c r="P130" s="124">
        <f t="shared" si="47"/>
        <v>-72.37023529411681</v>
      </c>
      <c r="Q130" s="125">
        <f t="shared" si="48"/>
        <v>0.8903481283422473</v>
      </c>
      <c r="R130" s="293"/>
      <c r="S130" s="47">
        <v>0.88263888888888853</v>
      </c>
      <c r="T130" s="120">
        <v>0.90268518518518481</v>
      </c>
      <c r="U130" s="111">
        <v>14.849999999999923</v>
      </c>
      <c r="V130" s="112">
        <v>28.875324258791959</v>
      </c>
      <c r="W130" s="113"/>
      <c r="X130" s="116">
        <v>0.91249999999999964</v>
      </c>
      <c r="Y130" s="282"/>
      <c r="Z130" s="283"/>
      <c r="AA130" s="117">
        <f t="shared" si="49"/>
        <v>-361.85117647058405</v>
      </c>
      <c r="AB130" s="110">
        <f t="shared" si="50"/>
        <v>0.8903481283422473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6648</v>
      </c>
      <c r="G131" s="121">
        <f t="shared" si="51"/>
        <v>93271.44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2703.9151742993886</v>
      </c>
      <c r="N131" s="106">
        <f t="shared" si="45"/>
        <v>901.30505809979616</v>
      </c>
      <c r="O131" s="123">
        <f t="shared" si="46"/>
        <v>0</v>
      </c>
      <c r="P131" s="124">
        <f t="shared" si="47"/>
        <v>-98.694941900203844</v>
      </c>
      <c r="Q131" s="125">
        <f t="shared" si="48"/>
        <v>0.90130505809979611</v>
      </c>
      <c r="R131" s="293"/>
      <c r="S131" s="47">
        <v>0.91249999999999964</v>
      </c>
      <c r="T131" s="120">
        <v>1.0149421296296293</v>
      </c>
      <c r="U131" s="111">
        <v>15</v>
      </c>
      <c r="V131" s="112">
        <v>147.51942065022575</v>
      </c>
      <c r="W131" s="113"/>
      <c r="X131" s="116"/>
      <c r="Y131" s="282"/>
      <c r="Z131" s="283"/>
      <c r="AA131" s="117">
        <f t="shared" si="49"/>
        <v>-296.08482570061142</v>
      </c>
      <c r="AB131" s="110">
        <f t="shared" si="50"/>
        <v>0.90130505809979622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1040</v>
      </c>
      <c r="G132" s="121">
        <f t="shared" si="51"/>
        <v>17368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3197.204755653242</v>
      </c>
      <c r="N132" s="106">
        <f t="shared" si="45"/>
        <v>1065.7349185510807</v>
      </c>
      <c r="O132" s="123">
        <f t="shared" si="46"/>
        <v>0</v>
      </c>
      <c r="P132" s="124">
        <f t="shared" si="47"/>
        <v>-134.26508144891932</v>
      </c>
      <c r="Q132" s="125">
        <f t="shared" si="48"/>
        <v>0.88811243212590052</v>
      </c>
      <c r="R132" s="293"/>
      <c r="S132" s="47">
        <v>1.0249999999999997</v>
      </c>
      <c r="T132" s="120">
        <v>1.0385532407407405</v>
      </c>
      <c r="U132" s="111">
        <v>15</v>
      </c>
      <c r="V132" s="112">
        <v>19.517048412262429</v>
      </c>
      <c r="W132" s="113"/>
      <c r="X132" s="116"/>
      <c r="Y132" s="282"/>
      <c r="Z132" s="283"/>
      <c r="AA132" s="117">
        <f t="shared" si="49"/>
        <v>-402.79524434675795</v>
      </c>
      <c r="AB132" s="110">
        <f t="shared" si="50"/>
        <v>0.88811243212590052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899</v>
      </c>
      <c r="G133" s="121">
        <f t="shared" si="51"/>
        <v>16343.82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3180.5631732776724</v>
      </c>
      <c r="N133" s="106">
        <f t="shared" si="45"/>
        <v>1060.1877244258908</v>
      </c>
      <c r="O133" s="123">
        <f t="shared" si="46"/>
        <v>0</v>
      </c>
      <c r="P133" s="124">
        <f t="shared" si="47"/>
        <v>-139.81227557410921</v>
      </c>
      <c r="Q133" s="125">
        <f t="shared" si="48"/>
        <v>0.88348977035490894</v>
      </c>
      <c r="R133" s="293"/>
      <c r="S133" s="47">
        <v>1.0486111111111109</v>
      </c>
      <c r="T133" s="120">
        <v>1.0603819444444442</v>
      </c>
      <c r="U133" s="111">
        <v>15</v>
      </c>
      <c r="V133" s="112">
        <v>16.959260691059658</v>
      </c>
      <c r="W133" s="113"/>
      <c r="X133" s="116"/>
      <c r="Y133" s="282"/>
      <c r="Z133" s="283"/>
      <c r="AA133" s="117">
        <f t="shared" si="49"/>
        <v>-419.43682672232762</v>
      </c>
      <c r="AB133" s="110">
        <f t="shared" si="50"/>
        <v>0.88348977035490894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2446</v>
      </c>
      <c r="G134" s="121">
        <f t="shared" si="51"/>
        <v>73380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3192.4799999999991</v>
      </c>
      <c r="N134" s="106">
        <f t="shared" si="45"/>
        <v>798.11999999999978</v>
      </c>
      <c r="O134" s="123">
        <f t="shared" si="46"/>
        <v>0</v>
      </c>
      <c r="P134" s="124">
        <f t="shared" si="47"/>
        <v>-101.88000000000022</v>
      </c>
      <c r="Q134" s="125">
        <f t="shared" si="48"/>
        <v>0.8867999999999997</v>
      </c>
      <c r="R134" s="293"/>
      <c r="S134" s="47">
        <v>1.0701388888888888</v>
      </c>
      <c r="T134" s="120">
        <v>1.102060185185185</v>
      </c>
      <c r="U134" s="111">
        <v>15</v>
      </c>
      <c r="V134" s="112">
        <v>45.970530747256063</v>
      </c>
      <c r="W134" s="126"/>
      <c r="X134" s="127"/>
      <c r="Y134" s="282"/>
      <c r="Z134" s="283"/>
      <c r="AA134" s="117">
        <f t="shared" si="49"/>
        <v>-407.52000000000089</v>
      </c>
      <c r="AB134" s="110">
        <f t="shared" si="50"/>
        <v>0.8867999999999997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8529</v>
      </c>
      <c r="G135" s="121">
        <f t="shared" si="51"/>
        <v>121794.12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3183.3244846451676</v>
      </c>
      <c r="N135" s="106">
        <f t="shared" si="45"/>
        <v>1061.1081615483893</v>
      </c>
      <c r="O135" s="123">
        <f t="shared" si="46"/>
        <v>0</v>
      </c>
      <c r="P135" s="124">
        <f t="shared" si="47"/>
        <v>-138.89183845161074</v>
      </c>
      <c r="Q135" s="125">
        <f t="shared" si="48"/>
        <v>0.88425680129032436</v>
      </c>
      <c r="R135" s="293"/>
      <c r="S135" s="47">
        <v>1.1118055555555555</v>
      </c>
      <c r="T135" s="120">
        <v>1.2234375</v>
      </c>
      <c r="U135" s="111">
        <v>15</v>
      </c>
      <c r="V135" s="112">
        <v>160.75646779597514</v>
      </c>
      <c r="W135" s="126"/>
      <c r="X135" s="127"/>
      <c r="Y135" s="282"/>
      <c r="Z135" s="283"/>
      <c r="AA135" s="117">
        <f t="shared" si="49"/>
        <v>-416.67551535483244</v>
      </c>
      <c r="AB135" s="110">
        <f t="shared" si="50"/>
        <v>0.88425680129032436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3065.9394019008141</v>
      </c>
      <c r="N140" s="138">
        <f t="shared" ref="N140:N152" si="56">M140/L140</f>
        <v>875.98268625737546</v>
      </c>
      <c r="O140" s="139">
        <f t="shared" ref="O140:O152" si="57">L140-I140</f>
        <v>0</v>
      </c>
      <c r="P140" s="140">
        <f t="shared" ref="P140:P152" si="58">N140-K140</f>
        <v>-109.7315994569102</v>
      </c>
      <c r="Q140" s="141">
        <f t="shared" ref="Q140:Q152" si="59">N140/K140</f>
        <v>0.88867808750748245</v>
      </c>
      <c r="R140" s="294"/>
      <c r="S140" s="142">
        <f>S124</f>
        <v>0.70833333333333337</v>
      </c>
      <c r="T140" s="143">
        <f>INDEX(T124:T139,COUNTA(T124:T139))</f>
        <v>1.2234375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-384.06059809918588</v>
      </c>
      <c r="AB140" s="141">
        <f t="shared" ref="AB140:AB152" si="61">M140/J140</f>
        <v>0.88867808750748234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675</v>
      </c>
      <c r="G141" s="148">
        <f t="shared" ref="G141:G152" si="62">E141*F141</f>
        <v>12271.5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2708.0387160066489</v>
      </c>
      <c r="N141" s="152">
        <f t="shared" si="56"/>
        <v>902.67957200221633</v>
      </c>
      <c r="O141" s="154">
        <f t="shared" si="57"/>
        <v>0</v>
      </c>
      <c r="P141" s="155">
        <f t="shared" si="58"/>
        <v>-97.320427997783668</v>
      </c>
      <c r="Q141" s="156">
        <f t="shared" si="59"/>
        <v>0.90267957200221638</v>
      </c>
      <c r="R141" s="292">
        <f>Q157</f>
        <v>0.88747348084232014</v>
      </c>
      <c r="S141" s="157">
        <v>0.70833333333333337</v>
      </c>
      <c r="T141" s="158">
        <v>0.71871527777777777</v>
      </c>
      <c r="U141" s="159"/>
      <c r="V141" s="160">
        <v>14.955473036856155</v>
      </c>
      <c r="W141" s="158"/>
      <c r="X141" s="169"/>
      <c r="Y141" s="295"/>
      <c r="Z141" s="296"/>
      <c r="AA141" s="171">
        <f t="shared" si="60"/>
        <v>-291.96128399335112</v>
      </c>
      <c r="AB141" s="156">
        <f t="shared" si="61"/>
        <v>0.90267957200221627</v>
      </c>
      <c r="AC141" s="277">
        <f>AB157</f>
        <v>0.88747348084232014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1165</v>
      </c>
      <c r="G142" s="103">
        <f t="shared" si="62"/>
        <v>21179.7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3178.6107185122582</v>
      </c>
      <c r="N142" s="106">
        <f t="shared" si="56"/>
        <v>1059.5369061707527</v>
      </c>
      <c r="O142" s="108">
        <f t="shared" si="57"/>
        <v>0</v>
      </c>
      <c r="P142" s="109">
        <f t="shared" si="58"/>
        <v>-140.46309382924733</v>
      </c>
      <c r="Q142" s="110">
        <f t="shared" si="59"/>
        <v>0.88294742180896058</v>
      </c>
      <c r="R142" s="293"/>
      <c r="S142" s="47">
        <v>0.72847222222222219</v>
      </c>
      <c r="T142" s="48">
        <v>0.74373842592592587</v>
      </c>
      <c r="U142" s="111">
        <v>15</v>
      </c>
      <c r="V142" s="112">
        <v>21.990739411058343</v>
      </c>
      <c r="W142" s="113"/>
      <c r="X142" s="13"/>
      <c r="Y142" s="282"/>
      <c r="Z142" s="283"/>
      <c r="AA142" s="172">
        <f t="shared" si="60"/>
        <v>-421.38928148774175</v>
      </c>
      <c r="AB142" s="110">
        <f t="shared" si="61"/>
        <v>0.88294742180896058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929</v>
      </c>
      <c r="G143" s="103">
        <f t="shared" si="62"/>
        <v>23252.870000000003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3187.2574918322202</v>
      </c>
      <c r="N143" s="106">
        <f t="shared" si="56"/>
        <v>637.45149836644407</v>
      </c>
      <c r="O143" s="108">
        <f t="shared" si="57"/>
        <v>0</v>
      </c>
      <c r="P143" s="109">
        <f t="shared" si="58"/>
        <v>-82.548501633555929</v>
      </c>
      <c r="Q143" s="110">
        <f t="shared" si="59"/>
        <v>0.8853493032867279</v>
      </c>
      <c r="R143" s="293"/>
      <c r="S143" s="47">
        <v>0.7534722222222221</v>
      </c>
      <c r="T143" s="48">
        <v>0.76561342592592585</v>
      </c>
      <c r="U143" s="111">
        <v>15</v>
      </c>
      <c r="V143" s="112">
        <v>17.488389357571929</v>
      </c>
      <c r="W143" s="113"/>
      <c r="X143" s="13"/>
      <c r="Y143" s="282"/>
      <c r="Z143" s="283"/>
      <c r="AA143" s="172">
        <f t="shared" si="60"/>
        <v>-412.74250816777976</v>
      </c>
      <c r="AB143" s="110">
        <f t="shared" si="61"/>
        <v>0.8853493032867279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1180</v>
      </c>
      <c r="G144" s="103">
        <f t="shared" si="62"/>
        <v>29287.599999999999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3185.4317796373844</v>
      </c>
      <c r="N144" s="106">
        <f t="shared" si="56"/>
        <v>637.08635592747692</v>
      </c>
      <c r="O144" s="108">
        <f t="shared" si="57"/>
        <v>0</v>
      </c>
      <c r="P144" s="109">
        <f t="shared" si="58"/>
        <v>-82.913644072523084</v>
      </c>
      <c r="Q144" s="110">
        <f t="shared" si="59"/>
        <v>0.8848421610103846</v>
      </c>
      <c r="R144" s="293"/>
      <c r="S144" s="47">
        <v>0.77569444444444424</v>
      </c>
      <c r="T144" s="48">
        <v>0.79112268518518503</v>
      </c>
      <c r="U144" s="111">
        <v>15</v>
      </c>
      <c r="V144" s="112">
        <v>22.226186243442186</v>
      </c>
      <c r="W144" s="113"/>
      <c r="X144" s="13"/>
      <c r="Y144" s="282"/>
      <c r="Z144" s="283"/>
      <c r="AA144" s="172">
        <f t="shared" si="60"/>
        <v>-414.56822036261565</v>
      </c>
      <c r="AB144" s="110">
        <f t="shared" si="61"/>
        <v>0.88484216101038449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1743</v>
      </c>
      <c r="G145" s="103">
        <f t="shared" si="62"/>
        <v>31182.27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3187.336494328757</v>
      </c>
      <c r="N145" s="106">
        <f t="shared" si="56"/>
        <v>796.83412358218925</v>
      </c>
      <c r="O145" s="108">
        <f t="shared" si="57"/>
        <v>0</v>
      </c>
      <c r="P145" s="109">
        <f t="shared" si="58"/>
        <v>-103.16587641781075</v>
      </c>
      <c r="Q145" s="110">
        <f t="shared" si="59"/>
        <v>0.88537124842465476</v>
      </c>
      <c r="R145" s="293"/>
      <c r="S145" s="47">
        <v>0.8013888888888886</v>
      </c>
      <c r="T145" s="48">
        <v>0.82416666666666638</v>
      </c>
      <c r="U145" s="111">
        <v>15</v>
      </c>
      <c r="V145" s="112">
        <v>32.811094839242635</v>
      </c>
      <c r="W145" s="113"/>
      <c r="X145" s="116"/>
      <c r="Y145" s="282"/>
      <c r="Z145" s="283"/>
      <c r="AA145" s="172">
        <f t="shared" si="60"/>
        <v>-412.663505671243</v>
      </c>
      <c r="AB145" s="110">
        <f t="shared" si="61"/>
        <v>0.88537124842465476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2747</v>
      </c>
      <c r="G146" s="121">
        <f t="shared" si="62"/>
        <v>45765.02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3190.2678973714551</v>
      </c>
      <c r="N146" s="106">
        <f t="shared" si="56"/>
        <v>638.05357947429104</v>
      </c>
      <c r="O146" s="108">
        <f t="shared" si="57"/>
        <v>0</v>
      </c>
      <c r="P146" s="109">
        <f t="shared" si="58"/>
        <v>-81.946420525708959</v>
      </c>
      <c r="Q146" s="110">
        <f t="shared" si="59"/>
        <v>0.88618552704762643</v>
      </c>
      <c r="R146" s="293"/>
      <c r="S146" s="47">
        <v>0.83402777777777748</v>
      </c>
      <c r="T146" s="120">
        <v>0.86989583333333309</v>
      </c>
      <c r="U146" s="111">
        <v>15</v>
      </c>
      <c r="V146" s="112">
        <v>51.663372889718602</v>
      </c>
      <c r="W146" s="113"/>
      <c r="X146" s="50"/>
      <c r="Y146" s="282"/>
      <c r="Z146" s="283"/>
      <c r="AA146" s="172">
        <f t="shared" si="60"/>
        <v>-409.73210262854491</v>
      </c>
      <c r="AB146" s="110">
        <f t="shared" si="61"/>
        <v>0.88618552704762643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1328</v>
      </c>
      <c r="G147" s="121">
        <f t="shared" si="62"/>
        <v>24143.040000000001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2708.0387160066489</v>
      </c>
      <c r="N147" s="106">
        <f t="shared" si="56"/>
        <v>902.67957200221633</v>
      </c>
      <c r="O147" s="123">
        <f t="shared" si="57"/>
        <v>0</v>
      </c>
      <c r="P147" s="124">
        <f t="shared" si="58"/>
        <v>-97.320427997783668</v>
      </c>
      <c r="Q147" s="125">
        <f t="shared" si="59"/>
        <v>0.90267957200221638</v>
      </c>
      <c r="R147" s="293"/>
      <c r="S147" s="47">
        <v>0.87986111111111076</v>
      </c>
      <c r="T147" s="120">
        <v>0.90028935185185155</v>
      </c>
      <c r="U147" s="111">
        <v>15</v>
      </c>
      <c r="V147" s="112">
        <v>29.423508433992556</v>
      </c>
      <c r="W147" s="113"/>
      <c r="X147" s="116"/>
      <c r="Y147" s="282"/>
      <c r="Z147" s="283"/>
      <c r="AA147" s="172">
        <f t="shared" si="60"/>
        <v>-291.96128399335112</v>
      </c>
      <c r="AB147" s="110">
        <f t="shared" si="61"/>
        <v>0.90267957200221627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2872</v>
      </c>
      <c r="G148" s="121">
        <f t="shared" si="62"/>
        <v>52212.959999999999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3178.6107185122582</v>
      </c>
      <c r="N148" s="106">
        <f t="shared" si="56"/>
        <v>1059.5369061707527</v>
      </c>
      <c r="O148" s="123">
        <f t="shared" si="57"/>
        <v>0</v>
      </c>
      <c r="P148" s="124">
        <f t="shared" si="58"/>
        <v>-140.46309382924733</v>
      </c>
      <c r="Q148" s="125">
        <f t="shared" si="59"/>
        <v>0.88294742180896058</v>
      </c>
      <c r="R148" s="293"/>
      <c r="S148" s="47">
        <v>0.91041666666666632</v>
      </c>
      <c r="T148" s="120">
        <v>0.94805555555555521</v>
      </c>
      <c r="U148" s="111">
        <v>15</v>
      </c>
      <c r="V148" s="112">
        <v>54.212363595330103</v>
      </c>
      <c r="W148" s="113"/>
      <c r="X148" s="116"/>
      <c r="Y148" s="282"/>
      <c r="Z148" s="283"/>
      <c r="AA148" s="172">
        <f t="shared" si="60"/>
        <v>-421.38928148774175</v>
      </c>
      <c r="AB148" s="110">
        <f t="shared" si="61"/>
        <v>0.88294742180896058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1917</v>
      </c>
      <c r="G149" s="121">
        <f t="shared" si="62"/>
        <v>47982.51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3187.2574918322202</v>
      </c>
      <c r="N149" s="106">
        <f t="shared" si="56"/>
        <v>637.45149836644407</v>
      </c>
      <c r="O149" s="123">
        <f t="shared" si="57"/>
        <v>0</v>
      </c>
      <c r="P149" s="124">
        <f t="shared" si="58"/>
        <v>-82.548501633555929</v>
      </c>
      <c r="Q149" s="125">
        <f t="shared" si="59"/>
        <v>0.8853493032867279</v>
      </c>
      <c r="R149" s="293"/>
      <c r="S149" s="47">
        <v>0.95833333333333293</v>
      </c>
      <c r="T149" s="120">
        <v>0.98339120370370325</v>
      </c>
      <c r="U149" s="111">
        <v>15</v>
      </c>
      <c r="V149" s="112">
        <v>36.087451451523563</v>
      </c>
      <c r="W149" s="126"/>
      <c r="X149" s="127"/>
      <c r="Y149" s="282"/>
      <c r="Z149" s="283"/>
      <c r="AA149" s="172">
        <f t="shared" si="60"/>
        <v>-412.74250816777976</v>
      </c>
      <c r="AB149" s="110">
        <f t="shared" si="61"/>
        <v>0.8853493032867279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2637</v>
      </c>
      <c r="G150" s="121">
        <f t="shared" si="62"/>
        <v>65450.340000000004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3185.4317796373844</v>
      </c>
      <c r="N150" s="106">
        <f t="shared" si="56"/>
        <v>637.08635592747692</v>
      </c>
      <c r="O150" s="123">
        <f t="shared" si="57"/>
        <v>0</v>
      </c>
      <c r="P150" s="124">
        <f t="shared" si="58"/>
        <v>-82.913644072523084</v>
      </c>
      <c r="Q150" s="125">
        <f t="shared" si="59"/>
        <v>0.8848421610103846</v>
      </c>
      <c r="R150" s="293"/>
      <c r="S150" s="47">
        <v>0.99374999999999958</v>
      </c>
      <c r="T150" s="120">
        <v>1.0282407407407403</v>
      </c>
      <c r="U150" s="111">
        <v>15</v>
      </c>
      <c r="V150" s="112">
        <v>49.669875528777155</v>
      </c>
      <c r="W150" s="126"/>
      <c r="X150" s="127"/>
      <c r="Y150" s="282"/>
      <c r="Z150" s="283"/>
      <c r="AA150" s="172">
        <f t="shared" si="60"/>
        <v>-414.56822036261565</v>
      </c>
      <c r="AB150" s="110">
        <f t="shared" si="61"/>
        <v>0.88484216101038449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4636</v>
      </c>
      <c r="G151" s="121">
        <f t="shared" si="62"/>
        <v>82938.040000000008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3187.336494328757</v>
      </c>
      <c r="N151" s="106">
        <f t="shared" si="56"/>
        <v>796.83412358218925</v>
      </c>
      <c r="O151" s="123">
        <f t="shared" si="57"/>
        <v>0</v>
      </c>
      <c r="P151" s="124">
        <f t="shared" si="58"/>
        <v>-103.16587641781075</v>
      </c>
      <c r="Q151" s="125">
        <f t="shared" si="59"/>
        <v>0.88537124842465476</v>
      </c>
      <c r="R151" s="293"/>
      <c r="S151" s="47">
        <v>1.0381944444444442</v>
      </c>
      <c r="T151" s="120">
        <v>1.098796296296296</v>
      </c>
      <c r="U151" s="111">
        <v>15</v>
      </c>
      <c r="V151" s="112">
        <v>87.270358964273584</v>
      </c>
      <c r="W151" s="126"/>
      <c r="X151" s="127"/>
      <c r="Y151" s="282"/>
      <c r="Z151" s="283"/>
      <c r="AA151" s="172">
        <f t="shared" si="60"/>
        <v>-412.663505671243</v>
      </c>
      <c r="AB151" s="110">
        <f t="shared" si="61"/>
        <v>0.88537124842465476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6972</v>
      </c>
      <c r="G152" s="121">
        <f t="shared" si="62"/>
        <v>116153.52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3190.2678973714555</v>
      </c>
      <c r="N152" s="106">
        <f t="shared" si="56"/>
        <v>638.05357947429115</v>
      </c>
      <c r="O152" s="123">
        <f t="shared" si="57"/>
        <v>0</v>
      </c>
      <c r="P152" s="124">
        <f t="shared" si="58"/>
        <v>-81.946420525708845</v>
      </c>
      <c r="Q152" s="125">
        <f t="shared" si="59"/>
        <v>0.88618552704762665</v>
      </c>
      <c r="R152" s="293"/>
      <c r="S152" s="47">
        <v>1.1090277777777775</v>
      </c>
      <c r="T152" s="120">
        <v>1.2000810185185182</v>
      </c>
      <c r="U152" s="111">
        <v>15</v>
      </c>
      <c r="V152" s="112">
        <v>131.12378441467712</v>
      </c>
      <c r="W152" s="126"/>
      <c r="X152" s="127"/>
      <c r="Y152" s="282"/>
      <c r="Z152" s="283"/>
      <c r="AA152" s="172">
        <f t="shared" si="60"/>
        <v>-409.73210262854445</v>
      </c>
      <c r="AB152" s="110">
        <f t="shared" si="61"/>
        <v>0.88618552704762654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3106.1571829481204</v>
      </c>
      <c r="N157" s="138">
        <f>M157/L157</f>
        <v>745.47772390754881</v>
      </c>
      <c r="O157" s="139">
        <f>L157-I157</f>
        <v>0</v>
      </c>
      <c r="P157" s="140">
        <f>N157-K157</f>
        <v>-94.522276092451079</v>
      </c>
      <c r="Q157" s="141">
        <f>N157/K157</f>
        <v>0.88747348084232014</v>
      </c>
      <c r="R157" s="294"/>
      <c r="S157" s="142">
        <f>S141</f>
        <v>0.70833333333333337</v>
      </c>
      <c r="T157" s="143">
        <f>INDEX(T141:T156,COUNTA(T141:T156))</f>
        <v>1.2000810185185182</v>
      </c>
      <c r="U157" s="144"/>
      <c r="V157" s="166"/>
      <c r="W157" s="167"/>
      <c r="X157" s="138"/>
      <c r="Y157" s="285"/>
      <c r="Z157" s="286"/>
      <c r="AA157" s="174">
        <f>M157-J157</f>
        <v>-393.84281705187959</v>
      </c>
      <c r="AB157" s="141">
        <f>M157/J157</f>
        <v>0.88747348084232014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584" priority="1" operator="greaterThan">
      <formula>0</formula>
    </cfRule>
  </conditionalFormatting>
  <conditionalFormatting sqref="P5:P157 AA5:AA157">
    <cfRule type="cellIs" dxfId="583" priority="4" operator="lessThan">
      <formula>0</formula>
    </cfRule>
  </conditionalFormatting>
  <conditionalFormatting sqref="Q5:Q157 AB5:AB157">
    <cfRule type="cellIs" dxfId="582" priority="2" operator="greaterThan">
      <formula>1</formula>
    </cfRule>
    <cfRule type="cellIs" dxfId="581" priority="3" operator="lessThan">
      <formula>0.8</formula>
    </cfRule>
  </conditionalFormatting>
  <conditionalFormatting sqref="AC5:AC6 R5:R157 AC90:AC95">
    <cfRule type="cellIs" dxfId="580" priority="5" operator="lessThan">
      <formula>0.8</formula>
    </cfRule>
  </conditionalFormatting>
  <conditionalFormatting sqref="AC12:AC20">
    <cfRule type="cellIs" dxfId="579" priority="13" operator="lessThan">
      <formula>0.8</formula>
    </cfRule>
  </conditionalFormatting>
  <conditionalFormatting sqref="AC22:AC27">
    <cfRule type="cellIs" dxfId="578" priority="12" operator="lessThan">
      <formula>0.8</formula>
    </cfRule>
  </conditionalFormatting>
  <conditionalFormatting sqref="AC39">
    <cfRule type="cellIs" dxfId="577" priority="11" operator="lessThan">
      <formula>0.8</formula>
    </cfRule>
  </conditionalFormatting>
  <conditionalFormatting sqref="AC56">
    <cfRule type="cellIs" dxfId="576" priority="7" operator="lessThan">
      <formula>0.8</formula>
    </cfRule>
  </conditionalFormatting>
  <conditionalFormatting sqref="AC73:AC78">
    <cfRule type="cellIs" dxfId="575" priority="6" operator="lessThan">
      <formula>0.8</formula>
    </cfRule>
  </conditionalFormatting>
  <conditionalFormatting sqref="AC107">
    <cfRule type="cellIs" dxfId="574" priority="10" operator="lessThan">
      <formula>0.8</formula>
    </cfRule>
  </conditionalFormatting>
  <conditionalFormatting sqref="AC124">
    <cfRule type="cellIs" dxfId="573" priority="9" operator="lessThan">
      <formula>0.8</formula>
    </cfRule>
  </conditionalFormatting>
  <conditionalFormatting sqref="AC141:AC146">
    <cfRule type="cellIs" dxfId="572" priority="8" operator="lessThan">
      <formula>0.8</formula>
    </cfRule>
  </conditionalFormatting>
  <dataValidations count="1">
    <dataValidation type="list" allowBlank="1" showInputMessage="1" showErrorMessage="1" sqref="Y5:Z157" xr:uid="{1A14888D-D4F3-4F9B-8E51-FBF54E15B096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92D2-A746-449A-94B5-671E76A01E1D}">
  <sheetPr codeName="工作表12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40" sqref="O40"/>
      <selection pane="bottomLeft" activeCell="AC110" sqref="AC11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85778</v>
      </c>
      <c r="E1" s="88" t="s">
        <v>3</v>
      </c>
      <c r="F1" s="89">
        <f>SUM(G5:G140)</f>
        <v>4007569.1599999997</v>
      </c>
      <c r="G1" s="90" t="s">
        <v>84</v>
      </c>
      <c r="H1" s="91">
        <f>L21+L38+L55+L72+L89+L106+L123+L140</f>
        <v>156.33333333333334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46138</v>
      </c>
      <c r="B2" s="343"/>
      <c r="C2" s="92" t="s">
        <v>40</v>
      </c>
      <c r="D2" s="93">
        <f>AVERAGE(N21,N38,N55,N72,N89,N106,N123,N140)</f>
        <v>127.40777134806535</v>
      </c>
      <c r="E2" s="93" t="s">
        <v>91</v>
      </c>
      <c r="F2" s="94">
        <f>F1/D1</f>
        <v>46.7202448180186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68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4127</v>
      </c>
      <c r="G5" s="148">
        <f t="shared" ref="G5:G7" si="0">E5*F5</f>
        <v>234289.79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1781.5585139318907</v>
      </c>
      <c r="N5" s="152">
        <f>M5/L5</f>
        <v>74.231604747162109</v>
      </c>
      <c r="O5" s="154">
        <f>L5-I5</f>
        <v>0</v>
      </c>
      <c r="P5" s="155">
        <f>N5-K5</f>
        <v>-9.1017285861712196</v>
      </c>
      <c r="Q5" s="156">
        <f>N5/K5</f>
        <v>0.8907792569659454</v>
      </c>
      <c r="R5" s="292">
        <f>Q21</f>
        <v>0.89383707492549558</v>
      </c>
      <c r="S5" s="157">
        <v>0.25</v>
      </c>
      <c r="T5" s="158">
        <v>0.34651620370370373</v>
      </c>
      <c r="U5" s="159"/>
      <c r="V5" s="160">
        <v>138.99066354744863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-218.44148606810927</v>
      </c>
      <c r="AF5" s="132">
        <f>M5/J5</f>
        <v>0.8907792569659454</v>
      </c>
      <c r="AG5" s="367">
        <f>AF21</f>
        <v>0.89383707492549558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3286</v>
      </c>
      <c r="G6" s="103">
        <f t="shared" si="0"/>
        <v>254139.24000000002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1790.064171122995</v>
      </c>
      <c r="N6" s="106">
        <f>M6/L6</f>
        <v>77.828877005347607</v>
      </c>
      <c r="O6" s="108">
        <f>L6-I6</f>
        <v>0</v>
      </c>
      <c r="P6" s="109">
        <f>N6-K6</f>
        <v>-9.1276447337828301</v>
      </c>
      <c r="Q6" s="110">
        <f>N6/K6</f>
        <v>0.89503208556149749</v>
      </c>
      <c r="R6" s="293"/>
      <c r="S6" s="47">
        <v>0.35</v>
      </c>
      <c r="T6" s="48">
        <v>0.42648148148148146</v>
      </c>
      <c r="U6" s="111">
        <v>5.0166666666665982</v>
      </c>
      <c r="V6" s="112">
        <v>110.14130285413839</v>
      </c>
      <c r="W6" s="113">
        <v>0.42648148148148146</v>
      </c>
      <c r="X6" s="116">
        <v>0.46597222222222218</v>
      </c>
      <c r="Y6" s="12"/>
      <c r="Z6" s="198"/>
      <c r="AA6" s="282"/>
      <c r="AB6" s="283"/>
      <c r="AC6" s="12">
        <v>2</v>
      </c>
      <c r="AD6" s="198"/>
      <c r="AE6" s="117">
        <f>M6-J6</f>
        <v>-209.93582887700495</v>
      </c>
      <c r="AF6" s="110">
        <f>M6/J6</f>
        <v>0.89503208556149749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6631</v>
      </c>
      <c r="G7" s="103">
        <f t="shared" si="0"/>
        <v>394677.12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1791.399764498088</v>
      </c>
      <c r="N7" s="106">
        <f>M7/L7</f>
        <v>74.641656854087003</v>
      </c>
      <c r="O7" s="108">
        <f>L7-I7</f>
        <v>0</v>
      </c>
      <c r="P7" s="109">
        <f>N7-K7</f>
        <v>-8.6916764792463255</v>
      </c>
      <c r="Q7" s="110">
        <f>N7/K7</f>
        <v>0.89569988224904407</v>
      </c>
      <c r="R7" s="293"/>
      <c r="S7" s="47">
        <v>0.46597222222222218</v>
      </c>
      <c r="T7" s="48">
        <v>0.62019675925925921</v>
      </c>
      <c r="U7" s="111">
        <v>56.866666666666632</v>
      </c>
      <c r="V7" s="112">
        <v>222.09448046425968</v>
      </c>
      <c r="W7" s="113"/>
      <c r="X7" s="116"/>
      <c r="Y7" s="12"/>
      <c r="Z7" s="198"/>
      <c r="AA7" s="282"/>
      <c r="AB7" s="283"/>
      <c r="AC7" s="12">
        <v>6</v>
      </c>
      <c r="AD7" s="198"/>
      <c r="AE7" s="117">
        <f>M7-J7</f>
        <v>-208.60023550191204</v>
      </c>
      <c r="AF7" s="110">
        <f>M7/J7</f>
        <v>0.89569988224904395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1787.6741498509912</v>
      </c>
      <c r="N21" s="138">
        <f>M21/L21</f>
        <v>75.535527458492581</v>
      </c>
      <c r="O21" s="139">
        <f>L21-I21</f>
        <v>0</v>
      </c>
      <c r="P21" s="140">
        <f>N21-K21</f>
        <v>-8.9715147950285399</v>
      </c>
      <c r="Q21" s="141">
        <f>N21/K21</f>
        <v>0.89383707492549558</v>
      </c>
      <c r="R21" s="294"/>
      <c r="S21" s="142">
        <f>S5</f>
        <v>0.25</v>
      </c>
      <c r="T21" s="143">
        <f>INDEX(T5:T20,COUNTA(T5:T20))</f>
        <v>0.62019675925925921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12</v>
      </c>
      <c r="AD21" s="180">
        <f>SUM(AD5:AD20)</f>
        <v>0</v>
      </c>
      <c r="AE21" s="168">
        <f>M21-J21</f>
        <v>-212.32585014900883</v>
      </c>
      <c r="AF21" s="141">
        <f>M21/J21</f>
        <v>0.89383707492549558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3373</v>
      </c>
      <c r="G22" s="148">
        <f t="shared" ref="G22:G25" si="5">E22*F22</f>
        <v>181332.47999999998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1787.8065513744448</v>
      </c>
      <c r="N22" s="152">
        <f>M22/L22</f>
        <v>89.390327568722242</v>
      </c>
      <c r="O22" s="154">
        <f>L22-I22</f>
        <v>0</v>
      </c>
      <c r="P22" s="155">
        <f>N22-K22</f>
        <v>-10.609672431277758</v>
      </c>
      <c r="Q22" s="156">
        <f>N22/K22</f>
        <v>0.89390327568722239</v>
      </c>
      <c r="R22" s="292">
        <f>Q38</f>
        <v>0.89426108679161243</v>
      </c>
      <c r="S22" s="157">
        <v>0.25</v>
      </c>
      <c r="T22" s="158">
        <v>0.32861111111111113</v>
      </c>
      <c r="U22" s="159"/>
      <c r="V22" s="160">
        <v>113.20016689972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-212.19344862555522</v>
      </c>
      <c r="AF22" s="156">
        <f>M22/J22</f>
        <v>0.89390327568722239</v>
      </c>
      <c r="AG22" s="362">
        <f>AF38</f>
        <v>0.89426108679161243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1827</v>
      </c>
      <c r="G23" s="103">
        <f t="shared" si="5"/>
        <v>86544.989999999991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1786.399999999999</v>
      </c>
      <c r="N23" s="106">
        <f>M23/L23</f>
        <v>85.06666666666662</v>
      </c>
      <c r="O23" s="108">
        <f>L23-I23</f>
        <v>0</v>
      </c>
      <c r="P23" s="109">
        <f>N23-K23</f>
        <v>-10.171428571428621</v>
      </c>
      <c r="Q23" s="110">
        <f>N23/K23</f>
        <v>0.89319999999999944</v>
      </c>
      <c r="R23" s="293"/>
      <c r="S23" s="47">
        <v>0.33194444444444443</v>
      </c>
      <c r="T23" s="48">
        <v>0.3745486111111111</v>
      </c>
      <c r="U23" s="111">
        <v>4.799999999999951</v>
      </c>
      <c r="V23" s="112">
        <v>61.363636363636402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-213.60000000000105</v>
      </c>
      <c r="AF23" s="110">
        <f>M23/J23</f>
        <v>0.89319999999999944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3830</v>
      </c>
      <c r="G24" s="103">
        <f t="shared" si="5"/>
        <v>228038.19999999998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1792.0494679135722</v>
      </c>
      <c r="N24" s="106">
        <f>M24/L24</f>
        <v>77.915194257111835</v>
      </c>
      <c r="O24" s="108">
        <f>L24-I24</f>
        <v>0</v>
      </c>
      <c r="P24" s="109">
        <f>N24-K24</f>
        <v>-9.0413274820186018</v>
      </c>
      <c r="Q24" s="110">
        <f>N24/K24</f>
        <v>0.89602473395678606</v>
      </c>
      <c r="R24" s="293"/>
      <c r="S24" s="47">
        <v>0.37777777777777777</v>
      </c>
      <c r="T24" s="48">
        <v>0.46681712962962962</v>
      </c>
      <c r="U24" s="111">
        <v>4.6500000000000075</v>
      </c>
      <c r="V24" s="112">
        <v>128.23306728666873</v>
      </c>
      <c r="W24" s="113">
        <v>0.46681712962962962</v>
      </c>
      <c r="X24" s="116">
        <v>0.50555555555555554</v>
      </c>
      <c r="Y24" s="12"/>
      <c r="Z24" s="198"/>
      <c r="AA24" s="282"/>
      <c r="AB24" s="283"/>
      <c r="AC24" s="12">
        <v>4</v>
      </c>
      <c r="AD24" s="198"/>
      <c r="AE24" s="117">
        <f>M24-J24</f>
        <v>-207.95053208642776</v>
      </c>
      <c r="AF24" s="110">
        <f>M24/J24</f>
        <v>0.89602473395678617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2957</v>
      </c>
      <c r="G25" s="103">
        <f t="shared" si="5"/>
        <v>211573.35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1787.8326750448841</v>
      </c>
      <c r="N25" s="106">
        <f>M25/L25</f>
        <v>81.265121592949285</v>
      </c>
      <c r="O25" s="108">
        <f>L25-I25</f>
        <v>0</v>
      </c>
      <c r="P25" s="109">
        <f>N25-K25</f>
        <v>-9.6439693161416216</v>
      </c>
      <c r="Q25" s="110">
        <f>N25/K25</f>
        <v>0.89391633752244215</v>
      </c>
      <c r="R25" s="293"/>
      <c r="S25" s="47">
        <v>0.50555555555555554</v>
      </c>
      <c r="T25" s="48">
        <v>0.57446759259259261</v>
      </c>
      <c r="U25" s="111">
        <v>55.783333333333317</v>
      </c>
      <c r="V25" s="112">
        <v>99.237474779649503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-212.16732495511587</v>
      </c>
      <c r="AF25" s="110">
        <f>M25/J25</f>
        <v>0.89391633752244204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1788.5221735832249</v>
      </c>
      <c r="N38" s="138">
        <f>M38/L38</f>
        <v>83.187077841080225</v>
      </c>
      <c r="O38" s="139">
        <f>L38-I38</f>
        <v>0</v>
      </c>
      <c r="P38" s="140">
        <f>N38-K38</f>
        <v>-9.8361779728732586</v>
      </c>
      <c r="Q38" s="141">
        <f>N38/K38</f>
        <v>0.89426108679161243</v>
      </c>
      <c r="R38" s="294"/>
      <c r="S38" s="142">
        <f>S22</f>
        <v>0.25</v>
      </c>
      <c r="T38" s="143">
        <f>INDEX(T22:T37,COUNTA(T22:T37))</f>
        <v>0.57446759259259261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-211.47782641677509</v>
      </c>
      <c r="AF38" s="141">
        <f>M38/J38</f>
        <v>0.89426108679161243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3516</v>
      </c>
      <c r="G39" s="148">
        <f t="shared" ref="G39:G42" si="9">E39*F39</f>
        <v>69265.2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1080.3619098143238</v>
      </c>
      <c r="N39" s="152">
        <f>M39/L39</f>
        <v>83.104762293409522</v>
      </c>
      <c r="O39" s="154">
        <f>L39-I39</f>
        <v>0</v>
      </c>
      <c r="P39" s="155">
        <f>N39-K39</f>
        <v>-9.202930014282785</v>
      </c>
      <c r="Q39" s="156">
        <f>N39/K39</f>
        <v>0.90030159151193645</v>
      </c>
      <c r="R39" s="292">
        <f>Q55</f>
        <v>0.89493356579893479</v>
      </c>
      <c r="S39" s="157">
        <v>0.25</v>
      </c>
      <c r="T39" s="158">
        <v>0.38560185185185186</v>
      </c>
      <c r="U39" s="159"/>
      <c r="V39" s="160">
        <v>195.2678987324318</v>
      </c>
      <c r="W39" s="158"/>
      <c r="X39" s="169"/>
      <c r="Y39" s="12"/>
      <c r="Z39" s="198"/>
      <c r="AA39" s="295"/>
      <c r="AB39" s="296"/>
      <c r="AC39" s="12">
        <v>6</v>
      </c>
      <c r="AD39" s="198"/>
      <c r="AE39" s="115">
        <f>M39-J39</f>
        <v>-119.63809018567622</v>
      </c>
      <c r="AF39" s="156">
        <f>M39/J39</f>
        <v>0.90030159151193645</v>
      </c>
      <c r="AG39" s="277">
        <f>AF55</f>
        <v>0.8949335657989349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2148</v>
      </c>
      <c r="G40" s="103">
        <f t="shared" si="9"/>
        <v>166147.79999999999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1789.7662025924144</v>
      </c>
      <c r="N40" s="106">
        <f>M40/L40</f>
        <v>68.837161638169789</v>
      </c>
      <c r="O40" s="108">
        <f>L40-I40</f>
        <v>0</v>
      </c>
      <c r="P40" s="109">
        <f>N40-K40</f>
        <v>-8.0859152849071307</v>
      </c>
      <c r="Q40" s="110">
        <f>N40/K40</f>
        <v>0.8948831012962073</v>
      </c>
      <c r="R40" s="293"/>
      <c r="S40" s="47">
        <v>0.38888888888888884</v>
      </c>
      <c r="T40" s="48">
        <v>0.43888888888888883</v>
      </c>
      <c r="U40" s="111">
        <v>4.7333333333332472</v>
      </c>
      <c r="V40" s="112">
        <v>72.00940536999849</v>
      </c>
      <c r="W40" s="113"/>
      <c r="X40" s="116"/>
      <c r="Y40" s="12"/>
      <c r="Z40" s="198"/>
      <c r="AA40" s="282"/>
      <c r="AB40" s="283"/>
      <c r="AC40" s="12">
        <v>3</v>
      </c>
      <c r="AD40" s="198"/>
      <c r="AE40" s="117">
        <f>M40-J40</f>
        <v>-210.2337974075856</v>
      </c>
      <c r="AF40" s="110">
        <f>M40/J40</f>
        <v>0.89488310129620718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2054</v>
      </c>
      <c r="G41" s="103">
        <f t="shared" si="9"/>
        <v>121884.36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1786.8164953622502</v>
      </c>
      <c r="N41" s="106">
        <f>M41/L41</f>
        <v>74.450687306760429</v>
      </c>
      <c r="O41" s="108">
        <f>L41-I41</f>
        <v>0</v>
      </c>
      <c r="P41" s="109">
        <f>N41-K41</f>
        <v>-8.8826460265728997</v>
      </c>
      <c r="Q41" s="110">
        <f>N41/K41</f>
        <v>0.89340824768112514</v>
      </c>
      <c r="R41" s="293"/>
      <c r="S41" s="47">
        <v>0.44236111111111104</v>
      </c>
      <c r="T41" s="48">
        <v>0.49025462962962957</v>
      </c>
      <c r="U41" s="111">
        <v>4.9999999999999822</v>
      </c>
      <c r="V41" s="112">
        <v>68.971828008009822</v>
      </c>
      <c r="W41" s="113">
        <v>0.49025462962962957</v>
      </c>
      <c r="X41" s="116">
        <v>0.52847222222222212</v>
      </c>
      <c r="Y41" s="12"/>
      <c r="Z41" s="198"/>
      <c r="AA41" s="282"/>
      <c r="AB41" s="283"/>
      <c r="AC41" s="12">
        <v>1</v>
      </c>
      <c r="AD41" s="198"/>
      <c r="AE41" s="117">
        <f>M41-J41</f>
        <v>-213.18350463774982</v>
      </c>
      <c r="AF41" s="110">
        <f>M41/J41</f>
        <v>0.89340824768112514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5028</v>
      </c>
      <c r="G42" s="103">
        <f t="shared" si="9"/>
        <v>294992.76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1786.5770659833438</v>
      </c>
      <c r="N42" s="106">
        <f>M42/L42</f>
        <v>77.677263738406253</v>
      </c>
      <c r="O42" s="108">
        <f>L42-I42</f>
        <v>0</v>
      </c>
      <c r="P42" s="109">
        <f>N42-K42</f>
        <v>-9.2792580007241838</v>
      </c>
      <c r="Q42" s="110">
        <f>N42/K42</f>
        <v>0.89328853299167188</v>
      </c>
      <c r="R42" s="293"/>
      <c r="S42" s="47">
        <v>0.52847222222222212</v>
      </c>
      <c r="T42" s="48">
        <v>0.64572916666666658</v>
      </c>
      <c r="U42" s="111">
        <v>55.033333333333275</v>
      </c>
      <c r="V42" s="112">
        <v>168.85921449683076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-213.4229340166562</v>
      </c>
      <c r="AF42" s="110">
        <f>M42/J42</f>
        <v>0.89328853299167188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1610.8804184380829</v>
      </c>
      <c r="N55" s="138">
        <f t="shared" ref="N55:N60" si="13">M55/L55</f>
        <v>74.924670625027105</v>
      </c>
      <c r="O55" s="139">
        <f t="shared" ref="O55:O60" si="14">L55-I55</f>
        <v>0</v>
      </c>
      <c r="P55" s="140">
        <f t="shared" ref="P55:P60" si="15">N55-K55</f>
        <v>-8.7962596075310415</v>
      </c>
      <c r="Q55" s="141">
        <f t="shared" ref="Q55:Q60" si="16">N55/K55</f>
        <v>0.89493356579893479</v>
      </c>
      <c r="R55" s="294"/>
      <c r="S55" s="142">
        <f>S39</f>
        <v>0.25</v>
      </c>
      <c r="T55" s="143">
        <f>INDEX(T39:T54,COUNTA(T39:T54))</f>
        <v>0.64572916666666658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13</v>
      </c>
      <c r="AD55" s="191">
        <f>SUM(AD39:AD54)</f>
        <v>0</v>
      </c>
      <c r="AE55" s="168">
        <f t="shared" ref="AE55:AE60" si="17">M55-J55</f>
        <v>-189.11958156191713</v>
      </c>
      <c r="AF55" s="141">
        <f t="shared" ref="AF55:AF60" si="18">M55/J55</f>
        <v>0.8949335657989349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3037</v>
      </c>
      <c r="G56" s="148">
        <f t="shared" ref="G56:G60" si="19">E56*F56</f>
        <v>87647.819999999992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3170.4545515624022</v>
      </c>
      <c r="N56" s="152">
        <f t="shared" si="13"/>
        <v>166.86602902960013</v>
      </c>
      <c r="O56" s="154">
        <f t="shared" si="14"/>
        <v>0</v>
      </c>
      <c r="P56" s="155">
        <f t="shared" si="15"/>
        <v>-22.607655180926201</v>
      </c>
      <c r="Q56" s="156">
        <f t="shared" si="16"/>
        <v>0.88068181987844507</v>
      </c>
      <c r="R56" s="292">
        <f>Q72</f>
        <v>0.89243718432150043</v>
      </c>
      <c r="S56" s="157">
        <v>0.20833333333333334</v>
      </c>
      <c r="T56" s="158">
        <v>0.24824074074074076</v>
      </c>
      <c r="U56" s="159"/>
      <c r="V56" s="160">
        <v>57.474408491426523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-429.54544843759777</v>
      </c>
      <c r="AF56" s="156">
        <f t="shared" si="18"/>
        <v>0.88068181987844507</v>
      </c>
      <c r="AG56" s="277">
        <f>AF72</f>
        <v>0.89243718432150054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4265</v>
      </c>
      <c r="G57" s="103">
        <f t="shared" si="19"/>
        <v>132684.15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3170.9360903523616</v>
      </c>
      <c r="N57" s="106">
        <f t="shared" si="13"/>
        <v>166.89137317644008</v>
      </c>
      <c r="O57" s="108">
        <f t="shared" si="14"/>
        <v>0</v>
      </c>
      <c r="P57" s="109">
        <f t="shared" si="15"/>
        <v>-22.582311034086246</v>
      </c>
      <c r="Q57" s="110">
        <f t="shared" si="16"/>
        <v>0.88081558065343368</v>
      </c>
      <c r="R57" s="293"/>
      <c r="S57" s="47">
        <v>0.25208333333333333</v>
      </c>
      <c r="T57" s="48">
        <v>0.30812499999999998</v>
      </c>
      <c r="U57" s="111">
        <v>5.5333333333332924</v>
      </c>
      <c r="V57" s="112">
        <v>80.701721103298496</v>
      </c>
      <c r="W57" s="113"/>
      <c r="X57" s="116"/>
      <c r="Y57" s="12"/>
      <c r="Z57" s="198"/>
      <c r="AA57" s="282"/>
      <c r="AB57" s="283"/>
      <c r="AC57" s="12">
        <v>2</v>
      </c>
      <c r="AD57" s="198"/>
      <c r="AE57" s="117">
        <f t="shared" si="17"/>
        <v>-429.06390964763841</v>
      </c>
      <c r="AF57" s="110">
        <f t="shared" si="18"/>
        <v>0.88081558065343379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5854</v>
      </c>
      <c r="G58" s="103">
        <f t="shared" si="19"/>
        <v>225261.91999999998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3256.2915802560028</v>
      </c>
      <c r="N58" s="106">
        <f t="shared" si="13"/>
        <v>162.81457901280015</v>
      </c>
      <c r="O58" s="108">
        <f t="shared" si="14"/>
        <v>0</v>
      </c>
      <c r="P58" s="109">
        <f t="shared" si="15"/>
        <v>-17.185420987199848</v>
      </c>
      <c r="Q58" s="110">
        <f t="shared" si="16"/>
        <v>0.90452543896000082</v>
      </c>
      <c r="R58" s="293"/>
      <c r="S58" s="47">
        <v>0.31180555555555556</v>
      </c>
      <c r="T58" s="48">
        <v>0.38670138888888889</v>
      </c>
      <c r="U58" s="111">
        <v>5.3000000000000291</v>
      </c>
      <c r="V58" s="112">
        <v>107.86503338020678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17"/>
        <v>-343.70841974399718</v>
      </c>
      <c r="AF58" s="110">
        <f t="shared" si="18"/>
        <v>0.90452543896000082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7479</v>
      </c>
      <c r="G59" s="103">
        <f t="shared" si="19"/>
        <v>282706.19999999995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3259.1398993927505</v>
      </c>
      <c r="N59" s="106">
        <f t="shared" si="13"/>
        <v>155.19713806632146</v>
      </c>
      <c r="O59" s="108">
        <f t="shared" si="14"/>
        <v>0</v>
      </c>
      <c r="P59" s="109">
        <f t="shared" si="15"/>
        <v>-16.231433362249959</v>
      </c>
      <c r="Q59" s="110">
        <f t="shared" si="16"/>
        <v>0.90531663872020851</v>
      </c>
      <c r="R59" s="293"/>
      <c r="S59" s="47">
        <v>0.39027777777777778</v>
      </c>
      <c r="T59" s="48">
        <v>0.4858912037037037</v>
      </c>
      <c r="U59" s="111">
        <v>5.1500000000000057</v>
      </c>
      <c r="V59" s="112">
        <v>137.68663323830012</v>
      </c>
      <c r="W59" s="113">
        <v>0.4858912037037037</v>
      </c>
      <c r="X59" s="116">
        <v>0.52361111111111114</v>
      </c>
      <c r="Y59" s="12"/>
      <c r="Z59" s="198"/>
      <c r="AA59" s="282"/>
      <c r="AB59" s="283"/>
      <c r="AC59" s="12">
        <v>3</v>
      </c>
      <c r="AD59" s="198"/>
      <c r="AE59" s="199">
        <f t="shared" si="17"/>
        <v>-340.86010060724948</v>
      </c>
      <c r="AF59" s="200">
        <f t="shared" si="18"/>
        <v>0.90531663872020851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3000</v>
      </c>
      <c r="G60" s="103">
        <f t="shared" si="19"/>
        <v>89910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2484.1730769230767</v>
      </c>
      <c r="N60" s="106">
        <f t="shared" si="13"/>
        <v>118.29395604395603</v>
      </c>
      <c r="O60" s="108">
        <f t="shared" si="14"/>
        <v>0</v>
      </c>
      <c r="P60" s="109">
        <f t="shared" si="15"/>
        <v>-14.563186813186832</v>
      </c>
      <c r="Q60" s="110">
        <f t="shared" si="16"/>
        <v>0.89038461538461522</v>
      </c>
      <c r="R60" s="293"/>
      <c r="S60" s="47">
        <v>0.52361111111111114</v>
      </c>
      <c r="T60" s="48">
        <v>0.57392361111111112</v>
      </c>
      <c r="U60" s="111">
        <v>55</v>
      </c>
      <c r="V60" s="112">
        <v>72.458719431477746</v>
      </c>
      <c r="W60" s="113"/>
      <c r="X60" s="116"/>
      <c r="Y60" s="12"/>
      <c r="Z60" s="198"/>
      <c r="AA60" s="282"/>
      <c r="AB60" s="283"/>
      <c r="AC60" s="12">
        <v>2</v>
      </c>
      <c r="AD60" s="198"/>
      <c r="AE60" s="199">
        <f t="shared" si="17"/>
        <v>-305.82692307692332</v>
      </c>
      <c r="AF60" s="200">
        <f t="shared" si="18"/>
        <v>0.89038461538461533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3068.1990396973188</v>
      </c>
      <c r="N72" s="138">
        <f t="shared" ref="N72:N77" si="24">M72/L72</f>
        <v>153.40995198486593</v>
      </c>
      <c r="O72" s="139">
        <f t="shared" ref="O72:O77" si="25">L72-I72</f>
        <v>0</v>
      </c>
      <c r="P72" s="140">
        <f t="shared" ref="P72:P77" si="26">N72-K72</f>
        <v>-18.490048015134079</v>
      </c>
      <c r="Q72" s="141">
        <f t="shared" ref="Q72:Q77" si="27">N72/K72</f>
        <v>0.89243718432150043</v>
      </c>
      <c r="R72" s="294"/>
      <c r="S72" s="142">
        <f>S56</f>
        <v>0.20833333333333334</v>
      </c>
      <c r="T72" s="143">
        <f>INDEX(T56:T71,COUNTA(T56:T71))</f>
        <v>0.57392361111111112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 t="shared" ref="AE72:AE77" si="28">M72-J72</f>
        <v>-369.80096030268123</v>
      </c>
      <c r="AF72" s="141">
        <f t="shared" ref="AF72:AF77" si="29">M72/J72</f>
        <v>0.89243718432150054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503</v>
      </c>
      <c r="G73" s="148">
        <f t="shared" ref="G73:G77" si="30">E73*F73</f>
        <v>13606.15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2969.903319180768</v>
      </c>
      <c r="N73" s="152">
        <f t="shared" si="24"/>
        <v>494.98388653012802</v>
      </c>
      <c r="O73" s="154">
        <f t="shared" si="25"/>
        <v>0</v>
      </c>
      <c r="P73" s="155">
        <f t="shared" si="26"/>
        <v>-50.516113469871982</v>
      </c>
      <c r="Q73" s="156">
        <f t="shared" si="27"/>
        <v>0.90739484240170121</v>
      </c>
      <c r="R73" s="292">
        <f>Q89</f>
        <v>0.89940421633290701</v>
      </c>
      <c r="S73" s="206">
        <v>0.29166666666666669</v>
      </c>
      <c r="T73" s="158">
        <v>0.29871527777777779</v>
      </c>
      <c r="U73" s="159"/>
      <c r="V73" s="160">
        <v>10.161946958032624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-303.09668081923201</v>
      </c>
      <c r="AF73" s="156">
        <f t="shared" si="29"/>
        <v>0.90739484240170121</v>
      </c>
      <c r="AG73" s="277">
        <f>AF89</f>
        <v>0.89940421633290712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953</v>
      </c>
      <c r="G74" s="103">
        <f t="shared" si="30"/>
        <v>20889.760000000002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3256.3007949676457</v>
      </c>
      <c r="N74" s="106">
        <f t="shared" si="24"/>
        <v>542.71679916127425</v>
      </c>
      <c r="O74" s="108">
        <f t="shared" si="25"/>
        <v>0</v>
      </c>
      <c r="P74" s="109">
        <f t="shared" si="26"/>
        <v>-57.283200838725747</v>
      </c>
      <c r="Q74" s="110">
        <f t="shared" si="27"/>
        <v>0.90452799860212374</v>
      </c>
      <c r="R74" s="293"/>
      <c r="S74" s="47">
        <v>0.30208333333333331</v>
      </c>
      <c r="T74" s="48">
        <v>0.31427083333333333</v>
      </c>
      <c r="U74" s="111">
        <v>4.8499999999999588</v>
      </c>
      <c r="V74" s="112">
        <v>17.559802856163394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-343.69920503235426</v>
      </c>
      <c r="AF74" s="110">
        <f t="shared" si="29"/>
        <v>0.90452799860212385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1839</v>
      </c>
      <c r="G75" s="103">
        <f t="shared" si="30"/>
        <v>55832.04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2650.9180131291814</v>
      </c>
      <c r="N75" s="106">
        <f t="shared" si="24"/>
        <v>240.99254664810741</v>
      </c>
      <c r="O75" s="108">
        <f t="shared" si="25"/>
        <v>0</v>
      </c>
      <c r="P75" s="109">
        <f t="shared" si="26"/>
        <v>-31.734726079165341</v>
      </c>
      <c r="Q75" s="110">
        <f t="shared" si="27"/>
        <v>0.88363933770972714</v>
      </c>
      <c r="R75" s="293"/>
      <c r="S75" s="47">
        <v>0.31736111111111109</v>
      </c>
      <c r="T75" s="48">
        <v>0.34626157407407404</v>
      </c>
      <c r="U75" s="111">
        <v>5</v>
      </c>
      <c r="V75" s="112">
        <v>41.62331669765716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-349.08198687081858</v>
      </c>
      <c r="AF75" s="110">
        <f t="shared" si="29"/>
        <v>0.88363933770972714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1360</v>
      </c>
      <c r="G76" s="103">
        <f t="shared" si="30"/>
        <v>31538.400000000001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2248.8975910015993</v>
      </c>
      <c r="N76" s="106">
        <f t="shared" si="24"/>
        <v>374.81626516693319</v>
      </c>
      <c r="O76" s="108">
        <f t="shared" si="25"/>
        <v>0</v>
      </c>
      <c r="P76" s="109">
        <f t="shared" si="26"/>
        <v>-41.850401499733493</v>
      </c>
      <c r="Q76" s="110">
        <f t="shared" si="27"/>
        <v>0.89955903640063961</v>
      </c>
      <c r="R76" s="293"/>
      <c r="S76" s="47">
        <v>0.35</v>
      </c>
      <c r="T76" s="48">
        <v>0.37519675925925922</v>
      </c>
      <c r="U76" s="111">
        <v>5.3833333333333488</v>
      </c>
      <c r="V76" s="112">
        <v>36.284444576979396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-251.10240899840073</v>
      </c>
      <c r="AF76" s="110">
        <f t="shared" si="29"/>
        <v>0.89955903640063972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3307</v>
      </c>
      <c r="G77" s="103">
        <f t="shared" si="30"/>
        <v>77879.850000000006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2250.819191240133</v>
      </c>
      <c r="N77" s="106">
        <f t="shared" si="24"/>
        <v>375.13653187335552</v>
      </c>
      <c r="O77" s="108">
        <f t="shared" si="25"/>
        <v>0</v>
      </c>
      <c r="P77" s="109">
        <f t="shared" si="26"/>
        <v>-41.530134793311163</v>
      </c>
      <c r="Q77" s="110">
        <f t="shared" si="27"/>
        <v>0.90032767649605316</v>
      </c>
      <c r="R77" s="293"/>
      <c r="S77" s="47">
        <v>0.37916666666666665</v>
      </c>
      <c r="T77" s="48">
        <v>0.44038194444444445</v>
      </c>
      <c r="U77" s="111">
        <v>5.7166666666667076</v>
      </c>
      <c r="V77" s="112">
        <v>88.154570910103445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8"/>
        <v>-249.18080875986698</v>
      </c>
      <c r="AF77" s="110">
        <f t="shared" si="29"/>
        <v>0.90032767649605316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2675.3677819038653</v>
      </c>
      <c r="N89" s="138">
        <f>M89/L89</f>
        <v>382.19539741483788</v>
      </c>
      <c r="O89" s="139">
        <f>L89-I89</f>
        <v>0</v>
      </c>
      <c r="P89" s="140">
        <f>N89-K89</f>
        <v>-42.747459728019237</v>
      </c>
      <c r="Q89" s="141">
        <f>N89/K89</f>
        <v>0.89940421633290701</v>
      </c>
      <c r="R89" s="294"/>
      <c r="S89" s="142">
        <f>S73</f>
        <v>0.29166666666666669</v>
      </c>
      <c r="T89" s="143">
        <f>INDEX(T73:T88,COUNTA(T73:T88))</f>
        <v>0.44038194444444445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7</v>
      </c>
      <c r="AD89" s="191">
        <f>SUM(AD73:AD88)</f>
        <v>0</v>
      </c>
      <c r="AE89" s="168">
        <f>M89-J89</f>
        <v>-299.2322180961346</v>
      </c>
      <c r="AF89" s="141">
        <f>M89/J89</f>
        <v>0.89940421633290712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2522</v>
      </c>
      <c r="G90" s="148">
        <f t="shared" ref="G90" si="34">E90*F90</f>
        <v>113439.56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1606.832363904781</v>
      </c>
      <c r="N90" s="152">
        <f>M90/L90</f>
        <v>76.515826852608626</v>
      </c>
      <c r="O90" s="154">
        <f>L90-I90</f>
        <v>0</v>
      </c>
      <c r="P90" s="155">
        <f>N90-K90</f>
        <v>-9.1984588616770822</v>
      </c>
      <c r="Q90" s="156">
        <f>N90/K90</f>
        <v>0.89268464661376734</v>
      </c>
      <c r="R90" s="292">
        <f>Q106</f>
        <v>0.89268464661376734</v>
      </c>
      <c r="S90" s="157">
        <v>0.70833333333333337</v>
      </c>
      <c r="T90" s="158">
        <v>0.77372685185185186</v>
      </c>
      <c r="U90" s="159"/>
      <c r="V90" s="160">
        <v>94.172860467084206</v>
      </c>
      <c r="W90" s="158"/>
      <c r="X90" s="169"/>
      <c r="Y90" s="196"/>
      <c r="Z90" s="197"/>
      <c r="AA90" s="295"/>
      <c r="AB90" s="296"/>
      <c r="AC90" s="196">
        <v>3</v>
      </c>
      <c r="AD90" s="197"/>
      <c r="AE90" s="115">
        <f>M90-J90</f>
        <v>-193.167636095219</v>
      </c>
      <c r="AF90" s="156">
        <f>M90/J90</f>
        <v>0.89268464661376723</v>
      </c>
      <c r="AG90" s="277">
        <f>AF106</f>
        <v>0.89268464661376723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1606.832363904781</v>
      </c>
      <c r="N106" s="138">
        <f>M106/L106</f>
        <v>76.515826852608626</v>
      </c>
      <c r="O106" s="139">
        <f>L106-I106</f>
        <v>0</v>
      </c>
      <c r="P106" s="140">
        <f>N106-K106</f>
        <v>-9.1984588616770822</v>
      </c>
      <c r="Q106" s="141">
        <f>N106/K106</f>
        <v>0.89268464661376734</v>
      </c>
      <c r="R106" s="294"/>
      <c r="S106" s="142">
        <f>S90</f>
        <v>0.70833333333333337</v>
      </c>
      <c r="T106" s="143">
        <f>INDEX(T90:T105,COUNTA(T90:T105))</f>
        <v>0.77372685185185186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3</v>
      </c>
      <c r="AD106" s="180">
        <f t="shared" si="39"/>
        <v>0</v>
      </c>
      <c r="AE106" s="168">
        <f>M106-J106</f>
        <v>-193.167636095219</v>
      </c>
      <c r="AF106" s="141">
        <f>M106/J106</f>
        <v>0.89268464661376723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1947</v>
      </c>
      <c r="G107" s="148">
        <f t="shared" ref="G107:G109" si="40">E107*F107</f>
        <v>98654.49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1787.4610032863445</v>
      </c>
      <c r="N107" s="152">
        <f>M107/L107</f>
        <v>89.37305016431722</v>
      </c>
      <c r="O107" s="154">
        <f>L107-I107</f>
        <v>0</v>
      </c>
      <c r="P107" s="155">
        <f>N107-K107</f>
        <v>-10.62694983568278</v>
      </c>
      <c r="Q107" s="156">
        <f>N107/K107</f>
        <v>0.89373050164317225</v>
      </c>
      <c r="R107" s="292">
        <f>Q123</f>
        <v>0.87738484409814721</v>
      </c>
      <c r="S107" s="157">
        <v>0.70833333333333337</v>
      </c>
      <c r="T107" s="158">
        <v>0.7537152777777778</v>
      </c>
      <c r="U107" s="159"/>
      <c r="V107" s="160">
        <v>65.355271966896098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-212.53899671365548</v>
      </c>
      <c r="AF107" s="156">
        <f>M107/J107</f>
        <v>0.89373050164317225</v>
      </c>
      <c r="AG107" s="362">
        <f>AF123</f>
        <v>0.89333729580902266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1178</v>
      </c>
      <c r="G108" s="103">
        <f t="shared" si="40"/>
        <v>63718.020000000004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0.75763888888888886</v>
      </c>
      <c r="T108" s="48">
        <v>0.78511574074074075</v>
      </c>
      <c r="U108" s="111">
        <v>5.649999999999924</v>
      </c>
      <c r="V108" s="112">
        <v>39.574468085106382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3464</v>
      </c>
      <c r="G109" s="103">
        <f t="shared" si="40"/>
        <v>132982.96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1786.5627715677908</v>
      </c>
      <c r="N109" s="106">
        <f>M109/L109</f>
        <v>111.66017322298693</v>
      </c>
      <c r="O109" s="108">
        <f>L109-I109</f>
        <v>0</v>
      </c>
      <c r="P109" s="109">
        <f>N109-K109</f>
        <v>-13.339826777013073</v>
      </c>
      <c r="Q109" s="110">
        <f>N109/K109</f>
        <v>0.89328138578389538</v>
      </c>
      <c r="R109" s="293"/>
      <c r="S109" s="47">
        <v>0.78819444444444442</v>
      </c>
      <c r="T109" s="48">
        <v>0.86898148148148147</v>
      </c>
      <c r="U109" s="111">
        <v>5</v>
      </c>
      <c r="V109" s="112">
        <v>116.33512312450732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-213.43722843220917</v>
      </c>
      <c r="AF109" s="110">
        <f>M109/J109</f>
        <v>0.89328138578389538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1786.6745916180453</v>
      </c>
      <c r="N123" s="138">
        <f>M123/L123</f>
        <v>95.714710265252421</v>
      </c>
      <c r="O123" s="139">
        <f>L123-I123</f>
        <v>0.3333333333333357</v>
      </c>
      <c r="P123" s="140">
        <f>N123-K123</f>
        <v>-13.376198825656672</v>
      </c>
      <c r="Q123" s="141">
        <f>N123/K123</f>
        <v>0.87738484409814721</v>
      </c>
      <c r="R123" s="294"/>
      <c r="S123" s="142">
        <f>S107</f>
        <v>0.70833333333333337</v>
      </c>
      <c r="T123" s="143">
        <f>INDEX(T107:T122,COUNTA(T107:T122))</f>
        <v>0.86898148148148147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5</v>
      </c>
      <c r="AD123" s="180">
        <f t="shared" si="46"/>
        <v>0</v>
      </c>
      <c r="AE123" s="168">
        <f>M123-J123</f>
        <v>-213.32540838195473</v>
      </c>
      <c r="AF123" s="141">
        <f>M123/J123</f>
        <v>0.89333729580902266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2132</v>
      </c>
      <c r="G124" s="148">
        <f t="shared" ref="G124:G126" si="47">E124*F124</f>
        <v>101483.2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1786.455248618784</v>
      </c>
      <c r="N124" s="152">
        <f>M124/L124</f>
        <v>77.67196733125148</v>
      </c>
      <c r="O124" s="154">
        <f>L124-I124</f>
        <v>0</v>
      </c>
      <c r="P124" s="155">
        <f>N124-K124</f>
        <v>-9.2845544078789572</v>
      </c>
      <c r="Q124" s="156">
        <f>N124/K124</f>
        <v>0.89322762430939195</v>
      </c>
      <c r="R124" s="292">
        <f>Q140</f>
        <v>0.89445859593711807</v>
      </c>
      <c r="S124" s="157">
        <v>0.70833333333333337</v>
      </c>
      <c r="T124" s="158">
        <v>0.75805555555555559</v>
      </c>
      <c r="U124" s="159"/>
      <c r="V124" s="160">
        <v>71.605488074163986</v>
      </c>
      <c r="W124" s="158"/>
      <c r="X124" s="169"/>
      <c r="Y124" s="196"/>
      <c r="Z124" s="197"/>
      <c r="AA124" s="295"/>
      <c r="AB124" s="296"/>
      <c r="AC124" s="196">
        <v>2</v>
      </c>
      <c r="AD124" s="197"/>
      <c r="AE124" s="115">
        <f>M124-J124</f>
        <v>-213.54475138121597</v>
      </c>
      <c r="AF124" s="156">
        <f>M124/J124</f>
        <v>0.89322762430939207</v>
      </c>
      <c r="AG124" s="277">
        <f>AF140</f>
        <v>0.89445859593711807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1827</v>
      </c>
      <c r="G125" s="103">
        <f t="shared" si="47"/>
        <v>103901.48999999999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1788.6212968471132</v>
      </c>
      <c r="N125" s="106">
        <f>M125/L125</f>
        <v>77.766143341178832</v>
      </c>
      <c r="O125" s="108">
        <f>L125-I125</f>
        <v>0</v>
      </c>
      <c r="P125" s="109">
        <f>N125-K125</f>
        <v>-9.1903783979516049</v>
      </c>
      <c r="Q125" s="110">
        <f>N125/K125</f>
        <v>0.89431064842355656</v>
      </c>
      <c r="R125" s="293"/>
      <c r="S125" s="47">
        <v>0.76180555555555562</v>
      </c>
      <c r="T125" s="48">
        <v>0.80436342592592602</v>
      </c>
      <c r="U125" s="111">
        <v>5.4000000000000448</v>
      </c>
      <c r="V125" s="112">
        <v>61.28742858716506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-211.37870315288683</v>
      </c>
      <c r="AF125" s="110">
        <f>M125/J125</f>
        <v>0.89431064842355656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2334</v>
      </c>
      <c r="G126" s="103">
        <f t="shared" si="47"/>
        <v>132547.85999999999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1791.6750301568111</v>
      </c>
      <c r="N126" s="106">
        <f>M126/L126</f>
        <v>77.898914354643964</v>
      </c>
      <c r="O126" s="108">
        <f>L126-I126</f>
        <v>0</v>
      </c>
      <c r="P126" s="109">
        <f>N126-K126</f>
        <v>-9.0576073844864737</v>
      </c>
      <c r="Q126" s="110">
        <f>N126/K126</f>
        <v>0.89583751507840559</v>
      </c>
      <c r="R126" s="293"/>
      <c r="S126" s="47">
        <v>0.80763888888888891</v>
      </c>
      <c r="T126" s="48">
        <v>0.86190972222222229</v>
      </c>
      <c r="U126" s="111">
        <v>4.7166666666665513</v>
      </c>
      <c r="V126" s="112">
        <v>78.161495607684728</v>
      </c>
      <c r="W126" s="113"/>
      <c r="X126" s="116"/>
      <c r="Y126" s="12"/>
      <c r="Z126" s="198"/>
      <c r="AA126" s="282"/>
      <c r="AB126" s="283"/>
      <c r="AC126" s="12">
        <v>3</v>
      </c>
      <c r="AD126" s="198"/>
      <c r="AE126" s="117">
        <f>M126-J126</f>
        <v>-208.32496984318891</v>
      </c>
      <c r="AF126" s="110">
        <f>M126/J126</f>
        <v>0.89583751507840559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1788.9171918742361</v>
      </c>
      <c r="N140" s="138">
        <f>M140/L140</f>
        <v>77.779008342358097</v>
      </c>
      <c r="O140" s="139">
        <f>L140-I140</f>
        <v>0</v>
      </c>
      <c r="P140" s="140">
        <f>N140-K140</f>
        <v>-9.1775133967723406</v>
      </c>
      <c r="Q140" s="141">
        <f>N140/K140</f>
        <v>0.89445859593711807</v>
      </c>
      <c r="R140" s="294"/>
      <c r="S140" s="142">
        <f>S124</f>
        <v>0.70833333333333337</v>
      </c>
      <c r="T140" s="143">
        <f>INDEX(T124:T139,COUNTA(T124:T139))</f>
        <v>0.86190972222222229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6</v>
      </c>
      <c r="AD140" s="180">
        <f t="shared" si="53"/>
        <v>0</v>
      </c>
      <c r="AE140" s="168">
        <f>M140-J140</f>
        <v>-211.0828081257639</v>
      </c>
      <c r="AF140" s="141">
        <f>M140/J140</f>
        <v>0.89445859593711807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71" priority="3" operator="greaterThan">
      <formula>0</formula>
    </cfRule>
  </conditionalFormatting>
  <conditionalFormatting sqref="P5:P140 AE5:AE140">
    <cfRule type="cellIs" dxfId="570" priority="6" operator="lessThan">
      <formula>0</formula>
    </cfRule>
  </conditionalFormatting>
  <conditionalFormatting sqref="Q5:Q140 AF5:AF140">
    <cfRule type="cellIs" dxfId="569" priority="4" operator="greaterThan">
      <formula>1</formula>
    </cfRule>
    <cfRule type="cellIs" dxfId="568" priority="5" operator="lessThan">
      <formula>0.8</formula>
    </cfRule>
  </conditionalFormatting>
  <conditionalFormatting sqref="AG5 R5:R140 AG90:AG107">
    <cfRule type="cellIs" dxfId="567" priority="7" operator="lessThan">
      <formula>0.8</formula>
    </cfRule>
  </conditionalFormatting>
  <conditionalFormatting sqref="AG22">
    <cfRule type="cellIs" dxfId="566" priority="11" operator="lessThan">
      <formula>0.8</formula>
    </cfRule>
  </conditionalFormatting>
  <conditionalFormatting sqref="AG37">
    <cfRule type="cellIs" dxfId="565" priority="10" operator="lessThan">
      <formula>0.8</formula>
    </cfRule>
  </conditionalFormatting>
  <conditionalFormatting sqref="AG39:AG78">
    <cfRule type="cellIs" dxfId="564" priority="8" operator="lessThan">
      <formula>0.8</formula>
    </cfRule>
  </conditionalFormatting>
  <conditionalFormatting sqref="AG122">
    <cfRule type="cellIs" dxfId="563" priority="2" operator="lessThan">
      <formula>0.8</formula>
    </cfRule>
  </conditionalFormatting>
  <conditionalFormatting sqref="AG124:AG140">
    <cfRule type="cellIs" dxfId="562" priority="1" operator="lessThan">
      <formula>0.8</formula>
    </cfRule>
  </conditionalFormatting>
  <dataValidations count="1">
    <dataValidation type="list" allowBlank="1" showInputMessage="1" showErrorMessage="1" sqref="AA5:AB140" xr:uid="{38FC5658-32FD-40D8-969B-796A24520AA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DEE8-06BF-44A5-9DF1-688DE23F0D3D}">
  <sheetPr codeName="工作表13">
    <tabColor theme="8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261</v>
      </c>
      <c r="D3" s="266"/>
      <c r="E3" s="3" t="s">
        <v>2</v>
      </c>
      <c r="F3" s="267">
        <f>'0425(18度C)'!D1+'0425(4度C)'!D1</f>
        <v>176739</v>
      </c>
      <c r="G3" s="268"/>
      <c r="H3" s="3" t="s">
        <v>3</v>
      </c>
      <c r="I3" s="269">
        <f>'0425(18度C)'!F1+'0425(4度C)'!F1</f>
        <v>5186632.5600000005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448.33807395102178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93.920572181441742</v>
      </c>
      <c r="J6" s="246"/>
      <c r="K6" s="245">
        <f>AVERAGE(D32:O32)</f>
        <v>717.85705551479577</v>
      </c>
      <c r="L6" s="246"/>
      <c r="M6" s="245">
        <f>AVERAGE(P32:X32)</f>
        <v>723.15154440154436</v>
      </c>
      <c r="N6" s="246"/>
      <c r="O6" s="232">
        <f>'0425(4度C)'!Y2</f>
        <v>0</v>
      </c>
      <c r="P6" s="232">
        <f>'0425(4度C)'!Z2</f>
        <v>0</v>
      </c>
      <c r="Q6" s="232">
        <f>'0425(4度C)'!AC2</f>
        <v>57</v>
      </c>
      <c r="R6" s="232">
        <f>'0425(4度C)'!AD2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399.88744976579795</v>
      </c>
      <c r="F7" s="240" t="e">
        <f>AVERAGE(#REF!,D15:K15)</f>
        <v>#REF!</v>
      </c>
      <c r="G7" s="241">
        <f>AVERAGE(D15:K15)</f>
        <v>153.83183030140179</v>
      </c>
      <c r="H7" s="242"/>
      <c r="I7" s="241">
        <f>AVERAGE(L15:O15)</f>
        <v>83.299456651636035</v>
      </c>
      <c r="J7" s="242"/>
      <c r="K7" s="241">
        <f>AVERAGE(D33:O33)</f>
        <v>640.3267113859863</v>
      </c>
      <c r="L7" s="242"/>
      <c r="M7" s="241">
        <f>AVERAGE(P33:X33)</f>
        <v>644.34889190667934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0.89148002382366165</v>
      </c>
      <c r="F8" s="236" t="e">
        <f>AVERAGE(D16:K16,#REF!)</f>
        <v>#REF!</v>
      </c>
      <c r="G8" s="225">
        <f>AVERAGE(D16:K16)</f>
        <v>0.89489219328157288</v>
      </c>
      <c r="H8" s="226"/>
      <c r="I8" s="225">
        <f>AVERAGE(L16:O16)</f>
        <v>0.88781188380610876</v>
      </c>
      <c r="J8" s="226"/>
      <c r="K8" s="225">
        <f>AVERAGE(D34:O34)</f>
        <v>0.89017269792705545</v>
      </c>
      <c r="L8" s="226"/>
      <c r="M8" s="225">
        <f>AVERAGE(P34:X34)</f>
        <v>0.89160007438519517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75.5467950641264</v>
      </c>
      <c r="F15" s="35">
        <v>83.164863235576519</v>
      </c>
      <c r="G15" s="35">
        <v>74.927461322701532</v>
      </c>
      <c r="H15" s="35">
        <v>153.36975446976675</v>
      </c>
      <c r="I15" s="35" t="s">
        <v>42</v>
      </c>
      <c r="J15" s="35" t="s">
        <v>42</v>
      </c>
      <c r="K15" s="36">
        <v>382.15027741483789</v>
      </c>
      <c r="L15" s="34" t="s">
        <v>42</v>
      </c>
      <c r="M15" s="37">
        <v>76.472969709751467</v>
      </c>
      <c r="N15" s="35">
        <v>95.631899149175339</v>
      </c>
      <c r="O15" s="38">
        <v>77.793501095981284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0.89397040825882912</v>
      </c>
      <c r="F16" s="43">
        <f t="shared" si="0"/>
        <v>0.89402227978244764</v>
      </c>
      <c r="G16" s="43">
        <f t="shared" si="0"/>
        <v>0.89496689913226823</v>
      </c>
      <c r="H16" s="43">
        <f t="shared" si="0"/>
        <v>0.89220334188345984</v>
      </c>
      <c r="I16" s="43" t="s">
        <v>42</v>
      </c>
      <c r="J16" s="43" t="s">
        <v>42</v>
      </c>
      <c r="K16" s="44">
        <f t="shared" ref="K16" si="1">K15/K14</f>
        <v>0.899298037350859</v>
      </c>
      <c r="L16" s="42" t="s">
        <v>42</v>
      </c>
      <c r="M16" s="45">
        <f t="shared" ref="M16:O16" si="2">M15/M14</f>
        <v>0.89218464661376717</v>
      </c>
      <c r="N16" s="43">
        <f t="shared" si="2"/>
        <v>0.87662574220077394</v>
      </c>
      <c r="O16" s="46">
        <f t="shared" si="2"/>
        <v>0.89462526260378472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0.55238425925925927</v>
      </c>
      <c r="F18" s="48">
        <v>0.53319444444444442</v>
      </c>
      <c r="G18" s="48">
        <v>0.56570601851851843</v>
      </c>
      <c r="H18" s="48">
        <v>0.52362268518518507</v>
      </c>
      <c r="I18" s="48" t="s">
        <v>42</v>
      </c>
      <c r="J18" s="48" t="s">
        <v>42</v>
      </c>
      <c r="K18" s="48">
        <v>0.4058680555555555</v>
      </c>
      <c r="L18" s="47" t="s">
        <v>42</v>
      </c>
      <c r="M18" s="49">
        <v>0.766550925925926</v>
      </c>
      <c r="N18" s="48">
        <v>0.85197916666666673</v>
      </c>
      <c r="O18" s="50">
        <v>0.83814814814814809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10</v>
      </c>
      <c r="F21" s="52">
        <v>9</v>
      </c>
      <c r="G21" s="52">
        <v>10</v>
      </c>
      <c r="H21" s="52">
        <v>9</v>
      </c>
      <c r="I21" s="52"/>
      <c r="J21" s="52"/>
      <c r="K21" s="53">
        <v>7</v>
      </c>
      <c r="L21" s="54"/>
      <c r="M21" s="55">
        <v>3</v>
      </c>
      <c r="N21" s="52">
        <v>6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962.06896551724139</v>
      </c>
      <c r="O32" s="28">
        <v>787.5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268.50734215705455</v>
      </c>
      <c r="H33" s="35">
        <v>389.98514982233655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993.1993709327553</v>
      </c>
      <c r="N33" s="35">
        <v>853.10867583451522</v>
      </c>
      <c r="O33" s="35">
        <v>696.83301818326947</v>
      </c>
      <c r="P33" s="34">
        <v>260.70280986237088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695.54763577560254</v>
      </c>
      <c r="W33" s="35">
        <v>876.0125945662711</v>
      </c>
      <c r="X33" s="38">
        <v>745.13252742247266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0.87637813065149739</v>
      </c>
      <c r="H34" s="43">
        <f>H33/H32</f>
        <v>0.89996573035923821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0.90290851902977753</v>
      </c>
      <c r="N34" s="43">
        <f>N33/N32</f>
        <v>0.88674378491759642</v>
      </c>
      <c r="O34" s="43">
        <f>O33/O32</f>
        <v>0.88486732467716755</v>
      </c>
      <c r="P34" s="42">
        <f>P33/P32</f>
        <v>0.89314851526923367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0.89748082035561616</v>
      </c>
      <c r="W34" s="43">
        <f>W33/W32</f>
        <v>0.88870842927013016</v>
      </c>
      <c r="X34" s="46">
        <f>X33/X32</f>
        <v>0.88706253264580093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0.4173958333333333</v>
      </c>
      <c r="H36" s="48">
        <v>0.31766203703703705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0.39045138888888892</v>
      </c>
      <c r="N36" s="48">
        <v>0.59131944444444451</v>
      </c>
      <c r="O36" s="48">
        <v>0.5650115740740741</v>
      </c>
      <c r="P36" s="47">
        <v>0.75538194444444451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0.81809027777777776</v>
      </c>
      <c r="W36" s="48">
        <v>1.1735995370370369</v>
      </c>
      <c r="X36" s="50">
        <v>1.1624999999999996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4.5714285714285712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6AE0-B30E-45CB-9A8D-3286A78A2B5A}">
  <sheetPr codeName="工作表14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C22" sqref="B5:X38"/>
      <selection pane="bottomLeft" activeCell="G136" sqref="G13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113452</v>
      </c>
      <c r="E1" s="88" t="s">
        <v>3</v>
      </c>
      <c r="F1" s="89">
        <f>SUM(G5:G157)</f>
        <v>2297850.7600000002</v>
      </c>
      <c r="G1" s="90" t="s">
        <v>84</v>
      </c>
      <c r="H1" s="91">
        <f>L21+L38+L55+L72+L89+L106+L123+L140+L157</f>
        <v>52.946428571428569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46137</v>
      </c>
      <c r="B2" s="343"/>
      <c r="C2" s="92" t="s">
        <v>40</v>
      </c>
      <c r="D2" s="93">
        <f>AVERAGE(N21,N38,N55,N72,N89,N106,N123,N140,N157)</f>
        <v>642.11434717296095</v>
      </c>
      <c r="E2" s="93" t="s">
        <v>91</v>
      </c>
      <c r="F2" s="94">
        <f>F1/D1</f>
        <v>20.253946691111661</v>
      </c>
      <c r="G2" s="95" t="s">
        <v>92</v>
      </c>
      <c r="H2" s="96">
        <f>COUNT(H5:H157)</f>
        <v>14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1193</v>
      </c>
      <c r="G5" s="148">
        <f t="shared" ref="G5:G8" si="0">E5*F5</f>
        <v>30588.52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3182.1011673151766</v>
      </c>
      <c r="N5" s="152">
        <f>M5/L5</f>
        <v>289.28192430137966</v>
      </c>
      <c r="O5" s="154">
        <f>L5-I5</f>
        <v>0</v>
      </c>
      <c r="P5" s="155">
        <f>N5-K5</f>
        <v>-37.990802971347591</v>
      </c>
      <c r="Q5" s="156">
        <f>N5/K5</f>
        <v>0.88391699092088238</v>
      </c>
      <c r="R5" s="292">
        <f>Q21</f>
        <v>0.87637813065149739</v>
      </c>
      <c r="S5" s="157">
        <v>0.29166666666666669</v>
      </c>
      <c r="T5" s="158">
        <v>0.30728009259259259</v>
      </c>
      <c r="U5" s="159"/>
      <c r="V5" s="160">
        <v>22.494570799706519</v>
      </c>
      <c r="W5" s="161"/>
      <c r="X5" s="162"/>
      <c r="Y5" s="295"/>
      <c r="Z5" s="296"/>
      <c r="AA5" s="115">
        <f>M5-J5</f>
        <v>-417.89883268482345</v>
      </c>
      <c r="AB5" s="156">
        <f>M5/J5</f>
        <v>0.88391699092088238</v>
      </c>
      <c r="AC5" s="277">
        <f>AB21</f>
        <v>0.87637813065149761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2864</v>
      </c>
      <c r="G6" s="103">
        <f t="shared" si="0"/>
        <v>84545.279999999999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3158.2790997000307</v>
      </c>
      <c r="N6" s="106">
        <f>M6/L6</f>
        <v>263.18992497500255</v>
      </c>
      <c r="O6" s="108">
        <f>L6-I6</f>
        <v>0</v>
      </c>
      <c r="P6" s="109">
        <f>N6-K6</f>
        <v>-36.810075024997445</v>
      </c>
      <c r="Q6" s="110">
        <f>N6/K6</f>
        <v>0.87729974991667514</v>
      </c>
      <c r="R6" s="293"/>
      <c r="S6" s="47">
        <v>0.31041666666666667</v>
      </c>
      <c r="T6" s="48">
        <v>0.34819444444444447</v>
      </c>
      <c r="U6" s="111">
        <v>4.5166666666666799</v>
      </c>
      <c r="V6" s="112">
        <v>54.409377567777703</v>
      </c>
      <c r="W6" s="113"/>
      <c r="X6" s="116"/>
      <c r="Y6" s="282"/>
      <c r="Z6" s="283"/>
      <c r="AA6" s="117">
        <f>M6-J6</f>
        <v>-441.72090029996934</v>
      </c>
      <c r="AB6" s="110">
        <f>M6/J6</f>
        <v>0.87729974991667514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3243</v>
      </c>
      <c r="G7" s="103">
        <f t="shared" si="0"/>
        <v>96803.55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3155.6100687072089</v>
      </c>
      <c r="N7" s="106">
        <f>M7/L7</f>
        <v>262.96750572560074</v>
      </c>
      <c r="O7" s="108">
        <f>L7-I7</f>
        <v>0</v>
      </c>
      <c r="P7" s="109">
        <f>N7-K7</f>
        <v>-37.032494274399255</v>
      </c>
      <c r="Q7" s="110">
        <f>N7/K7</f>
        <v>0.8765583524186692</v>
      </c>
      <c r="R7" s="293"/>
      <c r="S7" s="47">
        <v>0.35138888888888886</v>
      </c>
      <c r="T7" s="48">
        <v>0.39420138888888889</v>
      </c>
      <c r="U7" s="111">
        <v>4.5999999999999197</v>
      </c>
      <c r="V7" s="112">
        <v>61.661610833849181</v>
      </c>
      <c r="W7" s="113"/>
      <c r="X7" s="116"/>
      <c r="Y7" s="282"/>
      <c r="Z7" s="283"/>
      <c r="AA7" s="117">
        <f>M7-J7</f>
        <v>-444.38993129279106</v>
      </c>
      <c r="AB7" s="110">
        <f>M7/J7</f>
        <v>0.8765583524186692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1461</v>
      </c>
      <c r="G8" s="103">
        <f t="shared" si="0"/>
        <v>41740.769999999997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3123.8547456591496</v>
      </c>
      <c r="N8" s="106">
        <f>M8/L8</f>
        <v>260.32122880492915</v>
      </c>
      <c r="O8" s="108">
        <f>L8-I8</f>
        <v>0</v>
      </c>
      <c r="P8" s="109">
        <f>N8-K8</f>
        <v>-39.678771195070851</v>
      </c>
      <c r="Q8" s="110">
        <f>N8/K8</f>
        <v>0.86773742934976383</v>
      </c>
      <c r="R8" s="293"/>
      <c r="S8" s="47">
        <v>0.39791666666666664</v>
      </c>
      <c r="T8" s="48">
        <v>0.4173958333333333</v>
      </c>
      <c r="U8" s="111">
        <v>5.349999999999957</v>
      </c>
      <c r="V8" s="112">
        <v>28.061484011640012</v>
      </c>
      <c r="W8" s="113"/>
      <c r="X8" s="116"/>
      <c r="Y8" s="282"/>
      <c r="Z8" s="283"/>
      <c r="AA8" s="117">
        <f>M8-J8</f>
        <v>-476.14525434085044</v>
      </c>
      <c r="AB8" s="110">
        <f>M8/J8</f>
        <v>0.86773742934976372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3154.9612703453913</v>
      </c>
      <c r="N21" s="138">
        <f>M21/L21</f>
        <v>268.50734215705455</v>
      </c>
      <c r="O21" s="139">
        <f>L21-I21</f>
        <v>0</v>
      </c>
      <c r="P21" s="140">
        <f>N21-K21</f>
        <v>-37.875636566349726</v>
      </c>
      <c r="Q21" s="141">
        <f>N21/K21</f>
        <v>0.87637813065149739</v>
      </c>
      <c r="R21" s="294"/>
      <c r="S21" s="142">
        <v>0.29166666666666669</v>
      </c>
      <c r="T21" s="143">
        <v>0.4173958333333333</v>
      </c>
      <c r="U21" s="144"/>
      <c r="V21" s="166"/>
      <c r="W21" s="167"/>
      <c r="X21" s="138"/>
      <c r="Y21" s="285"/>
      <c r="Z21" s="286"/>
      <c r="AA21" s="168">
        <f>M21-J21</f>
        <v>-445.03872965460869</v>
      </c>
      <c r="AB21" s="141">
        <f>M21/J21</f>
        <v>0.87637813065149761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618</v>
      </c>
      <c r="G22" s="148">
        <f t="shared" ref="G22:G23" si="5">E22*F22</f>
        <v>8670.5399999999991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2339.6890134560354</v>
      </c>
      <c r="N22" s="152">
        <f>M22/L22</f>
        <v>389.94816890933924</v>
      </c>
      <c r="O22" s="154">
        <f>L22-I22</f>
        <v>0</v>
      </c>
      <c r="P22" s="155">
        <f>N22-K22</f>
        <v>-43.38516442399407</v>
      </c>
      <c r="Q22" s="156">
        <f>N22/K22</f>
        <v>0.89988038979078289</v>
      </c>
      <c r="R22" s="292">
        <f>Q38</f>
        <v>0.89996573035923821</v>
      </c>
      <c r="S22" s="157">
        <v>0.29166666666666669</v>
      </c>
      <c r="T22" s="158">
        <v>0.30266203703703703</v>
      </c>
      <c r="U22" s="159"/>
      <c r="V22" s="160">
        <v>15.848260083603099</v>
      </c>
      <c r="W22" s="158"/>
      <c r="X22" s="169"/>
      <c r="Y22" s="295"/>
      <c r="Z22" s="296"/>
      <c r="AA22" s="115">
        <f>M22-J22</f>
        <v>-260.31098654396465</v>
      </c>
      <c r="AB22" s="156">
        <f>M22/J22</f>
        <v>0.89988038979078278</v>
      </c>
      <c r="AC22" s="277">
        <f>AB38</f>
        <v>0.89996573035923821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680</v>
      </c>
      <c r="G23" s="103">
        <f t="shared" si="5"/>
        <v>9853.2000000000007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2340.1327844120033</v>
      </c>
      <c r="N23" s="106">
        <f>M23/L23</f>
        <v>390.02213073533386</v>
      </c>
      <c r="O23" s="108">
        <f>L23-I23</f>
        <v>0</v>
      </c>
      <c r="P23" s="109">
        <f>N23-K23</f>
        <v>-43.311202597999454</v>
      </c>
      <c r="Q23" s="110">
        <f>N23/K23</f>
        <v>0.90005107092769354</v>
      </c>
      <c r="R23" s="293"/>
      <c r="S23" s="47">
        <v>0.30555555555555558</v>
      </c>
      <c r="T23" s="48">
        <v>0.31766203703703705</v>
      </c>
      <c r="U23" s="111">
        <v>5</v>
      </c>
      <c r="V23" s="112">
        <v>17.434908083752891</v>
      </c>
      <c r="W23" s="113"/>
      <c r="X23" s="13"/>
      <c r="Y23" s="282"/>
      <c r="Z23" s="283"/>
      <c r="AA23" s="117">
        <f>M23-J23</f>
        <v>-259.86721558799672</v>
      </c>
      <c r="AB23" s="110">
        <f>M23/J23</f>
        <v>0.90005107092769354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2339.9108989340193</v>
      </c>
      <c r="N38" s="138">
        <f>M38/L38</f>
        <v>389.98514982233655</v>
      </c>
      <c r="O38" s="139">
        <f>L38-I38</f>
        <v>0</v>
      </c>
      <c r="P38" s="140">
        <f>N38-K38</f>
        <v>-43.348183510996762</v>
      </c>
      <c r="Q38" s="141">
        <f>N38/K38</f>
        <v>0.89996573035923821</v>
      </c>
      <c r="R38" s="294"/>
      <c r="S38" s="142">
        <v>0.29166666666666669</v>
      </c>
      <c r="T38" s="143">
        <v>0.31766203703703705</v>
      </c>
      <c r="U38" s="144"/>
      <c r="V38" s="166"/>
      <c r="W38" s="167"/>
      <c r="X38" s="138"/>
      <c r="Y38" s="285"/>
      <c r="Z38" s="286"/>
      <c r="AA38" s="168">
        <f>M38-J38</f>
        <v>-260.08910106598069</v>
      </c>
      <c r="AB38" s="141">
        <f>M38/J38</f>
        <v>0.89996573035923821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2595</v>
      </c>
      <c r="G39" s="148">
        <f t="shared" ref="G39" si="9">E39*F39</f>
        <v>48085.350000000006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2979.5981127982659</v>
      </c>
      <c r="N39" s="152">
        <f>M39/L39</f>
        <v>993.1993709327553</v>
      </c>
      <c r="O39" s="154">
        <f>L39-I39</f>
        <v>0</v>
      </c>
      <c r="P39" s="155">
        <f>N39-K39</f>
        <v>-106.8006290672447</v>
      </c>
      <c r="Q39" s="156">
        <f>N39/K39</f>
        <v>0.90290851902977753</v>
      </c>
      <c r="R39" s="292">
        <f>Q55</f>
        <v>0.90290851902977753</v>
      </c>
      <c r="S39" s="157">
        <v>0.35416666666666669</v>
      </c>
      <c r="T39" s="158">
        <v>0.39045138888888892</v>
      </c>
      <c r="U39" s="159"/>
      <c r="V39" s="112">
        <v>52.255369383952115</v>
      </c>
      <c r="W39" s="161"/>
      <c r="X39" s="162"/>
      <c r="Y39" s="295"/>
      <c r="Z39" s="296"/>
      <c r="AA39" s="115">
        <f>M39-J39</f>
        <v>-320.4018872017341</v>
      </c>
      <c r="AB39" s="156">
        <f>M39/J39</f>
        <v>0.90290851902977753</v>
      </c>
      <c r="AC39" s="277">
        <f>AB55</f>
        <v>0.90290851902977753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2979.5981127982659</v>
      </c>
      <c r="N55" s="138">
        <f t="shared" ref="N55:N63" si="13">M55/L55</f>
        <v>993.1993709327553</v>
      </c>
      <c r="O55" s="139">
        <f t="shared" ref="O55:O63" si="14">L55-I55</f>
        <v>0</v>
      </c>
      <c r="P55" s="140">
        <f t="shared" ref="P55:P63" si="15">N55-K55</f>
        <v>-106.8006290672447</v>
      </c>
      <c r="Q55" s="141">
        <f t="shared" ref="Q55:Q63" si="16">N55/K55</f>
        <v>0.90290851902977753</v>
      </c>
      <c r="R55" s="294"/>
      <c r="S55" s="142">
        <v>0.35416666666666669</v>
      </c>
      <c r="T55" s="143">
        <v>0.39045138888888892</v>
      </c>
      <c r="U55" s="144"/>
      <c r="V55" s="166"/>
      <c r="W55" s="99"/>
      <c r="X55" s="69"/>
      <c r="Y55" s="285"/>
      <c r="Z55" s="286"/>
      <c r="AA55" s="168">
        <f t="shared" ref="AA55:AA63" si="17">M55-J55</f>
        <v>-320.4018872017341</v>
      </c>
      <c r="AB55" s="141">
        <f t="shared" ref="AB55:AB63" si="18">M55/J55</f>
        <v>0.90290851902977753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3747</v>
      </c>
      <c r="G56" s="148">
        <f t="shared" ref="G56:G63" si="19">E56*F56</f>
        <v>52570.409999999996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2706.0987012986984</v>
      </c>
      <c r="N56" s="152">
        <f t="shared" si="13"/>
        <v>902.03290043289951</v>
      </c>
      <c r="O56" s="154">
        <f t="shared" si="14"/>
        <v>0</v>
      </c>
      <c r="P56" s="155">
        <f t="shared" si="15"/>
        <v>-97.96709956710049</v>
      </c>
      <c r="Q56" s="156">
        <f t="shared" si="16"/>
        <v>0.90203290043289952</v>
      </c>
      <c r="R56" s="292">
        <f>Q72</f>
        <v>0.88674378491759642</v>
      </c>
      <c r="S56" s="157">
        <v>0.25</v>
      </c>
      <c r="T56" s="158">
        <v>0.30768518518518517</v>
      </c>
      <c r="U56" s="159"/>
      <c r="V56" s="160">
        <v>83.079009606007872</v>
      </c>
      <c r="W56" s="161"/>
      <c r="X56" s="162"/>
      <c r="Y56" s="295"/>
      <c r="Z56" s="296"/>
      <c r="AA56" s="115">
        <f t="shared" si="17"/>
        <v>-293.90129870130158</v>
      </c>
      <c r="AB56" s="156">
        <f t="shared" si="18"/>
        <v>0.90203290043289952</v>
      </c>
      <c r="AC56" s="277">
        <f>AB72</f>
        <v>0.88674378491759642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1462</v>
      </c>
      <c r="G57" s="103">
        <f t="shared" si="19"/>
        <v>20877.36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3183.005333360351</v>
      </c>
      <c r="N57" s="106">
        <f t="shared" si="13"/>
        <v>1061.0017777867836</v>
      </c>
      <c r="O57" s="108">
        <f t="shared" si="14"/>
        <v>0</v>
      </c>
      <c r="P57" s="109">
        <f t="shared" si="15"/>
        <v>-138.99822221321642</v>
      </c>
      <c r="Q57" s="110">
        <f t="shared" si="16"/>
        <v>0.88416814815565303</v>
      </c>
      <c r="R57" s="293"/>
      <c r="S57" s="47">
        <v>0.31805555555555559</v>
      </c>
      <c r="T57" s="48">
        <v>0.33718750000000003</v>
      </c>
      <c r="U57" s="111">
        <v>14.933333333333403</v>
      </c>
      <c r="V57" s="112">
        <v>27.5588605148181</v>
      </c>
      <c r="W57" s="113"/>
      <c r="X57" s="116"/>
      <c r="Y57" s="282"/>
      <c r="Z57" s="283"/>
      <c r="AA57" s="117">
        <f t="shared" si="17"/>
        <v>-416.99466663964904</v>
      </c>
      <c r="AB57" s="110">
        <f t="shared" si="18"/>
        <v>0.88416814815565303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925</v>
      </c>
      <c r="G58" s="103">
        <f t="shared" si="19"/>
        <v>16816.5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3183.0259073571769</v>
      </c>
      <c r="N58" s="106">
        <f t="shared" si="13"/>
        <v>1061.0086357857256</v>
      </c>
      <c r="O58" s="108">
        <f t="shared" si="14"/>
        <v>0</v>
      </c>
      <c r="P58" s="109">
        <f t="shared" si="15"/>
        <v>-138.99136421427443</v>
      </c>
      <c r="Q58" s="110">
        <f t="shared" si="16"/>
        <v>0.88417386315477131</v>
      </c>
      <c r="R58" s="293"/>
      <c r="S58" s="47">
        <v>0.34722222222222227</v>
      </c>
      <c r="T58" s="48">
        <v>0.35932870370370373</v>
      </c>
      <c r="U58" s="111">
        <v>15</v>
      </c>
      <c r="V58" s="112">
        <v>17.436238854267099</v>
      </c>
      <c r="W58" s="113"/>
      <c r="X58" s="116"/>
      <c r="Y58" s="282"/>
      <c r="Z58" s="283"/>
      <c r="AA58" s="117">
        <f t="shared" si="17"/>
        <v>-416.97409264282305</v>
      </c>
      <c r="AB58" s="110">
        <f t="shared" si="18"/>
        <v>0.88417386315477142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2569</v>
      </c>
      <c r="G59" s="103">
        <f t="shared" si="19"/>
        <v>45959.41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3181.164303992432</v>
      </c>
      <c r="N59" s="106">
        <f t="shared" si="13"/>
        <v>795.291075998108</v>
      </c>
      <c r="O59" s="108">
        <f t="shared" si="14"/>
        <v>0</v>
      </c>
      <c r="P59" s="109">
        <f t="shared" si="15"/>
        <v>-104.708924001892</v>
      </c>
      <c r="Q59" s="110">
        <f t="shared" si="16"/>
        <v>0.88365675110900888</v>
      </c>
      <c r="R59" s="293"/>
      <c r="S59" s="47">
        <v>0.36944444444444452</v>
      </c>
      <c r="T59" s="48">
        <v>0.40309027777777784</v>
      </c>
      <c r="U59" s="111">
        <v>14.566666666666732</v>
      </c>
      <c r="V59" s="112">
        <v>48.453957504348601</v>
      </c>
      <c r="W59" s="113"/>
      <c r="X59" s="116"/>
      <c r="Y59" s="282"/>
      <c r="Z59" s="283"/>
      <c r="AA59" s="117">
        <f t="shared" si="17"/>
        <v>-418.835696007568</v>
      </c>
      <c r="AB59" s="110">
        <f t="shared" si="18"/>
        <v>0.88365675110900888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940</v>
      </c>
      <c r="G60" s="103">
        <f t="shared" si="19"/>
        <v>20943.2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2937.0246900723209</v>
      </c>
      <c r="N60" s="106">
        <f t="shared" si="13"/>
        <v>587.40493801446416</v>
      </c>
      <c r="O60" s="108">
        <f t="shared" si="14"/>
        <v>0</v>
      </c>
      <c r="P60" s="109">
        <f t="shared" si="15"/>
        <v>-72.595061985535835</v>
      </c>
      <c r="Q60" s="110">
        <f t="shared" si="16"/>
        <v>0.89000748184009726</v>
      </c>
      <c r="R60" s="293"/>
      <c r="S60" s="47">
        <v>0.41319444444444453</v>
      </c>
      <c r="T60" s="48">
        <v>0.42652777777777784</v>
      </c>
      <c r="U60" s="111">
        <v>14.550000000000036</v>
      </c>
      <c r="V60" s="112">
        <v>19.203107209361324</v>
      </c>
      <c r="W60" s="113"/>
      <c r="X60" s="116"/>
      <c r="Y60" s="282"/>
      <c r="Z60" s="283"/>
      <c r="AA60" s="117">
        <f t="shared" si="17"/>
        <v>-362.97530992767906</v>
      </c>
      <c r="AB60" s="110">
        <f t="shared" si="18"/>
        <v>0.89000748184009726</v>
      </c>
      <c r="AC60" s="278"/>
    </row>
    <row r="61" spans="1:29" ht="15.75" customHeight="1">
      <c r="A61" s="299"/>
      <c r="B61" s="100" t="s">
        <v>120</v>
      </c>
      <c r="C61" s="280" t="s">
        <v>131</v>
      </c>
      <c r="D61" s="281"/>
      <c r="E61" s="101">
        <v>18.18</v>
      </c>
      <c r="F61" s="102">
        <v>1866</v>
      </c>
      <c r="G61" s="121">
        <f t="shared" si="19"/>
        <v>33923.879999999997</v>
      </c>
      <c r="H61" s="122"/>
      <c r="I61" s="104">
        <v>3</v>
      </c>
      <c r="J61" s="105">
        <v>3600</v>
      </c>
      <c r="K61" s="106">
        <f t="shared" si="21"/>
        <v>1200</v>
      </c>
      <c r="L61" s="107">
        <v>3</v>
      </c>
      <c r="M61" s="105">
        <f t="shared" si="20"/>
        <v>3184.4382864460003</v>
      </c>
      <c r="N61" s="106">
        <f t="shared" si="13"/>
        <v>1061.4794288153334</v>
      </c>
      <c r="O61" s="108">
        <f t="shared" si="14"/>
        <v>0</v>
      </c>
      <c r="P61" s="109">
        <f t="shared" si="15"/>
        <v>-138.52057118466655</v>
      </c>
      <c r="Q61" s="110">
        <f t="shared" si="16"/>
        <v>0.88456619067944453</v>
      </c>
      <c r="R61" s="293"/>
      <c r="S61" s="47">
        <v>0.43680555555555567</v>
      </c>
      <c r="T61" s="120">
        <v>0.46121527777777788</v>
      </c>
      <c r="U61" s="111">
        <v>14.800000000000075</v>
      </c>
      <c r="V61" s="112">
        <v>35.158476920886798</v>
      </c>
      <c r="W61" s="113"/>
      <c r="X61" s="116"/>
      <c r="Y61" s="282"/>
      <c r="Z61" s="283"/>
      <c r="AA61" s="117">
        <f t="shared" si="17"/>
        <v>-415.56171355399965</v>
      </c>
      <c r="AB61" s="110">
        <f t="shared" si="18"/>
        <v>0.88456619067944453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4680</v>
      </c>
      <c r="G62" s="121">
        <f t="shared" si="19"/>
        <v>128606.40000000001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3184.2960533891996</v>
      </c>
      <c r="N62" s="106">
        <f t="shared" si="13"/>
        <v>636.85921067783988</v>
      </c>
      <c r="O62" s="123">
        <f t="shared" si="14"/>
        <v>0</v>
      </c>
      <c r="P62" s="124">
        <f t="shared" si="15"/>
        <v>-83.140789322160117</v>
      </c>
      <c r="Q62" s="125">
        <f t="shared" si="16"/>
        <v>0.88452668149699987</v>
      </c>
      <c r="R62" s="293"/>
      <c r="S62" s="47">
        <v>0.47152777777777793</v>
      </c>
      <c r="T62" s="120">
        <v>0.53275462962962983</v>
      </c>
      <c r="U62" s="111">
        <v>14.850000000000083</v>
      </c>
      <c r="V62" s="112">
        <v>88.182755400877696</v>
      </c>
      <c r="W62" s="113"/>
      <c r="X62" s="116"/>
      <c r="Y62" s="282"/>
      <c r="Z62" s="283"/>
      <c r="AA62" s="117">
        <f t="shared" si="17"/>
        <v>-415.70394661080036</v>
      </c>
      <c r="AB62" s="110">
        <f t="shared" si="18"/>
        <v>0.88452668149699987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3685</v>
      </c>
      <c r="G63" s="121">
        <f t="shared" si="19"/>
        <v>52621.799999999996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3181.0983232847639</v>
      </c>
      <c r="N63" s="106">
        <f t="shared" si="13"/>
        <v>1060.366107761588</v>
      </c>
      <c r="O63" s="123">
        <f t="shared" si="14"/>
        <v>0</v>
      </c>
      <c r="P63" s="124">
        <f t="shared" si="15"/>
        <v>-139.63389223841205</v>
      </c>
      <c r="Q63" s="125">
        <f t="shared" si="16"/>
        <v>0.88363842313465668</v>
      </c>
      <c r="R63" s="293"/>
      <c r="S63" s="47">
        <v>0.54305555555555562</v>
      </c>
      <c r="T63" s="120">
        <v>0.59131944444444451</v>
      </c>
      <c r="U63" s="111">
        <v>14.833333333333147</v>
      </c>
      <c r="V63" s="112">
        <v>69.504296167650296</v>
      </c>
      <c r="W63" s="113"/>
      <c r="X63" s="116"/>
      <c r="Y63" s="282"/>
      <c r="Z63" s="283"/>
      <c r="AA63" s="117">
        <f t="shared" si="17"/>
        <v>-418.90167671523614</v>
      </c>
      <c r="AB63" s="110">
        <f t="shared" si="18"/>
        <v>0.88363842313465668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3487.5</v>
      </c>
      <c r="K72" s="138">
        <f t="shared" ref="K72" si="23">J72/I72</f>
        <v>962.06896551724139</v>
      </c>
      <c r="L72" s="136">
        <f t="shared" ref="L72:M72" si="24">AVERAGE(L56:L71)</f>
        <v>3.625</v>
      </c>
      <c r="M72" s="137">
        <f t="shared" si="24"/>
        <v>3092.5189499001176</v>
      </c>
      <c r="N72" s="138">
        <f t="shared" ref="N72:N79" si="25">M72/L72</f>
        <v>853.10867583451522</v>
      </c>
      <c r="O72" s="139">
        <f t="shared" ref="O72:O79" si="26">L72-I72</f>
        <v>0</v>
      </c>
      <c r="P72" s="140">
        <f t="shared" ref="P72:P79" si="27">N72-K72</f>
        <v>-108.96028968272617</v>
      </c>
      <c r="Q72" s="141">
        <f t="shared" ref="Q72:Q79" si="28">N72/K72</f>
        <v>0.88674378491759642</v>
      </c>
      <c r="R72" s="294"/>
      <c r="S72" s="142">
        <v>0.25</v>
      </c>
      <c r="T72" s="143">
        <v>0.59131944444444451</v>
      </c>
      <c r="U72" s="144"/>
      <c r="V72" s="166"/>
      <c r="W72" s="99"/>
      <c r="X72" s="69"/>
      <c r="Y72" s="285"/>
      <c r="Z72" s="286"/>
      <c r="AA72" s="168">
        <f t="shared" ref="AA72:AA79" si="29">M72-J72</f>
        <v>-394.9810500998824</v>
      </c>
      <c r="AB72" s="141">
        <f t="shared" ref="AB72:AB79" si="30">M72/J72</f>
        <v>0.88674378491759642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4116</v>
      </c>
      <c r="G73" s="148">
        <f t="shared" ref="G73:G79" si="31">E73*F73</f>
        <v>97631.51999999999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3178.7775423838129</v>
      </c>
      <c r="N73" s="152">
        <f t="shared" si="25"/>
        <v>635.75550847676254</v>
      </c>
      <c r="O73" s="154">
        <f t="shared" si="26"/>
        <v>0</v>
      </c>
      <c r="P73" s="155">
        <f t="shared" si="27"/>
        <v>-84.244491523237457</v>
      </c>
      <c r="Q73" s="156">
        <f t="shared" si="28"/>
        <v>0.88299376177328126</v>
      </c>
      <c r="R73" s="292">
        <f>Q89</f>
        <v>0.88486732467716755</v>
      </c>
      <c r="S73" s="157">
        <v>0.25</v>
      </c>
      <c r="T73" s="158">
        <v>0.30394675925925924</v>
      </c>
      <c r="U73" s="159"/>
      <c r="V73" s="160">
        <v>77.690243090996859</v>
      </c>
      <c r="W73" s="158"/>
      <c r="X73" s="169"/>
      <c r="Y73" s="295"/>
      <c r="Z73" s="296"/>
      <c r="AA73" s="115">
        <f t="shared" si="29"/>
        <v>-421.22245761618706</v>
      </c>
      <c r="AB73" s="156">
        <f t="shared" si="30"/>
        <v>0.88299376177328137</v>
      </c>
      <c r="AC73" s="277">
        <f>AB89</f>
        <v>0.88486732467716755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1319</v>
      </c>
      <c r="G74" s="103">
        <f t="shared" si="31"/>
        <v>21974.54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3184.6958276693381</v>
      </c>
      <c r="N74" s="106">
        <f t="shared" si="25"/>
        <v>636.93916553386759</v>
      </c>
      <c r="O74" s="108">
        <f t="shared" si="26"/>
        <v>0</v>
      </c>
      <c r="P74" s="109">
        <f t="shared" si="27"/>
        <v>-83.060834466132405</v>
      </c>
      <c r="Q74" s="110">
        <f t="shared" si="28"/>
        <v>0.88463772990814948</v>
      </c>
      <c r="R74" s="293"/>
      <c r="S74" s="47">
        <v>0.31388888888888888</v>
      </c>
      <c r="T74" s="48">
        <v>0.33114583333333331</v>
      </c>
      <c r="U74" s="111">
        <v>15</v>
      </c>
      <c r="V74" s="112">
        <v>24.850096926812999</v>
      </c>
      <c r="W74" s="113"/>
      <c r="X74" s="13"/>
      <c r="Y74" s="282"/>
      <c r="Z74" s="283"/>
      <c r="AA74" s="117">
        <f t="shared" si="29"/>
        <v>-415.30417233066191</v>
      </c>
      <c r="AB74" s="110">
        <f t="shared" si="30"/>
        <v>0.88463772990814948</v>
      </c>
      <c r="AC74" s="278"/>
    </row>
    <row r="75" spans="1:29" ht="15.75" customHeight="1">
      <c r="A75" s="288"/>
      <c r="B75" s="100" t="s">
        <v>120</v>
      </c>
      <c r="C75" s="280" t="s">
        <v>255</v>
      </c>
      <c r="D75" s="281"/>
      <c r="E75" s="101">
        <v>25.2</v>
      </c>
      <c r="F75" s="102">
        <v>4859</v>
      </c>
      <c r="G75" s="103">
        <f t="shared" si="31"/>
        <v>122446.8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3186.8701617028855</v>
      </c>
      <c r="N75" s="106">
        <f t="shared" si="25"/>
        <v>1062.2900539009618</v>
      </c>
      <c r="O75" s="108">
        <f t="shared" si="26"/>
        <v>0</v>
      </c>
      <c r="P75" s="109">
        <f t="shared" si="27"/>
        <v>-137.70994609903823</v>
      </c>
      <c r="Q75" s="110">
        <f t="shared" si="28"/>
        <v>0.88524171158413478</v>
      </c>
      <c r="R75" s="293"/>
      <c r="S75" s="47">
        <v>0.34097222222222223</v>
      </c>
      <c r="T75" s="48">
        <v>0.40449074074074076</v>
      </c>
      <c r="U75" s="111">
        <v>15</v>
      </c>
      <c r="V75" s="112">
        <v>91.481605841204797</v>
      </c>
      <c r="W75" s="113"/>
      <c r="X75" s="13"/>
      <c r="Y75" s="282"/>
      <c r="Z75" s="283"/>
      <c r="AA75" s="117">
        <f t="shared" si="29"/>
        <v>-413.12983829711447</v>
      </c>
      <c r="AB75" s="110">
        <f t="shared" si="30"/>
        <v>0.88524171158413489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1556</v>
      </c>
      <c r="G76" s="103">
        <f t="shared" si="31"/>
        <v>38946.68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3190.6620141427179</v>
      </c>
      <c r="N76" s="106">
        <f t="shared" si="25"/>
        <v>638.1324028285436</v>
      </c>
      <c r="O76" s="108">
        <f t="shared" si="26"/>
        <v>0</v>
      </c>
      <c r="P76" s="109">
        <f t="shared" si="27"/>
        <v>-81.867597171456396</v>
      </c>
      <c r="Q76" s="110">
        <f t="shared" si="28"/>
        <v>0.88629500392853278</v>
      </c>
      <c r="R76" s="293"/>
      <c r="S76" s="47">
        <v>0.41458333333333336</v>
      </c>
      <c r="T76" s="48">
        <v>0.43489583333333337</v>
      </c>
      <c r="U76" s="111">
        <v>14.53333333333334</v>
      </c>
      <c r="V76" s="112">
        <v>29.2603853326296</v>
      </c>
      <c r="W76" s="113"/>
      <c r="X76" s="116"/>
      <c r="Y76" s="282"/>
      <c r="Z76" s="283"/>
      <c r="AA76" s="117">
        <f t="shared" si="29"/>
        <v>-409.33798585728209</v>
      </c>
      <c r="AB76" s="110">
        <f t="shared" si="30"/>
        <v>0.88629500392853278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1934</v>
      </c>
      <c r="G77" s="103">
        <f t="shared" si="31"/>
        <v>48001.88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3190.6718373929425</v>
      </c>
      <c r="N77" s="106">
        <f t="shared" si="25"/>
        <v>638.1343674785885</v>
      </c>
      <c r="O77" s="108">
        <f t="shared" si="26"/>
        <v>0</v>
      </c>
      <c r="P77" s="109">
        <f t="shared" si="27"/>
        <v>-81.865632521411499</v>
      </c>
      <c r="Q77" s="110">
        <f t="shared" si="28"/>
        <v>0.88629773260915068</v>
      </c>
      <c r="R77" s="293"/>
      <c r="S77" s="47">
        <v>0.44513888888888892</v>
      </c>
      <c r="T77" s="48">
        <v>0.47039351851851857</v>
      </c>
      <c r="U77" s="111">
        <v>14.749999999999988</v>
      </c>
      <c r="V77" s="112">
        <v>36.3685160724065</v>
      </c>
      <c r="W77" s="113"/>
      <c r="X77" s="116"/>
      <c r="Y77" s="282"/>
      <c r="Z77" s="283"/>
      <c r="AA77" s="117">
        <f t="shared" si="29"/>
        <v>-409.32816260705749</v>
      </c>
      <c r="AB77" s="110">
        <f t="shared" si="30"/>
        <v>0.88629773260915068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2563</v>
      </c>
      <c r="G78" s="121">
        <f t="shared" si="31"/>
        <v>76890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3188.1600000000012</v>
      </c>
      <c r="N78" s="106">
        <f t="shared" si="25"/>
        <v>797.0400000000003</v>
      </c>
      <c r="O78" s="108">
        <f t="shared" si="26"/>
        <v>0</v>
      </c>
      <c r="P78" s="109">
        <f t="shared" si="27"/>
        <v>-102.9599999999997</v>
      </c>
      <c r="Q78" s="110">
        <f t="shared" si="28"/>
        <v>0.88560000000000039</v>
      </c>
      <c r="R78" s="293"/>
      <c r="S78" s="47">
        <v>0.48055555555555562</v>
      </c>
      <c r="T78" s="120">
        <v>0.51405092592592605</v>
      </c>
      <c r="U78" s="111">
        <v>14.633333333333356</v>
      </c>
      <c r="V78" s="112">
        <v>48.234718458295681</v>
      </c>
      <c r="W78" s="113"/>
      <c r="X78" s="50"/>
      <c r="Y78" s="282"/>
      <c r="Z78" s="283"/>
      <c r="AA78" s="117">
        <f t="shared" si="29"/>
        <v>-411.83999999999878</v>
      </c>
      <c r="AB78" s="110">
        <f t="shared" si="30"/>
        <v>0.88560000000000039</v>
      </c>
      <c r="AC78" s="278"/>
    </row>
    <row r="79" spans="1:29" ht="15.75" customHeight="1">
      <c r="A79" s="288"/>
      <c r="B79" s="100" t="s">
        <v>120</v>
      </c>
      <c r="C79" s="280" t="s">
        <v>128</v>
      </c>
      <c r="D79" s="281"/>
      <c r="E79" s="101">
        <v>16.66</v>
      </c>
      <c r="F79" s="102">
        <v>3106</v>
      </c>
      <c r="G79" s="121">
        <f t="shared" si="31"/>
        <v>51745.96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3178.8191985729295</v>
      </c>
      <c r="N79" s="106">
        <f t="shared" si="25"/>
        <v>635.76383971458586</v>
      </c>
      <c r="O79" s="123">
        <f t="shared" si="26"/>
        <v>0</v>
      </c>
      <c r="P79" s="124">
        <f t="shared" si="27"/>
        <v>-84.236160285414144</v>
      </c>
      <c r="Q79" s="125">
        <f t="shared" si="28"/>
        <v>0.88300533293692485</v>
      </c>
      <c r="R79" s="293"/>
      <c r="S79" s="47">
        <v>0.52430555555555558</v>
      </c>
      <c r="T79" s="120">
        <v>0.5650115740740741</v>
      </c>
      <c r="U79" s="111">
        <v>14.766666666666524</v>
      </c>
      <c r="V79" s="112">
        <v>58.6255424918985</v>
      </c>
      <c r="W79" s="113"/>
      <c r="X79" s="116"/>
      <c r="Y79" s="282"/>
      <c r="Z79" s="283"/>
      <c r="AA79" s="117">
        <f t="shared" si="29"/>
        <v>-421.18080142707049</v>
      </c>
      <c r="AB79" s="110">
        <f t="shared" si="30"/>
        <v>0.88300533293692485</v>
      </c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4.5714285714285712</v>
      </c>
      <c r="J89" s="137">
        <f t="shared" si="33"/>
        <v>3600</v>
      </c>
      <c r="K89" s="138">
        <f t="shared" ref="K89" si="34">J89/I89</f>
        <v>787.5</v>
      </c>
      <c r="L89" s="136">
        <f t="shared" ref="L89:M89" si="35">AVERAGE(L73:L88)</f>
        <v>4.5714285714285712</v>
      </c>
      <c r="M89" s="137">
        <f t="shared" si="35"/>
        <v>3185.5223688378032</v>
      </c>
      <c r="N89" s="138">
        <f>M89/L89</f>
        <v>696.83301818326947</v>
      </c>
      <c r="O89" s="139">
        <f>L89-I89</f>
        <v>0</v>
      </c>
      <c r="P89" s="140">
        <f>N89-K89</f>
        <v>-90.666981816730527</v>
      </c>
      <c r="Q89" s="141">
        <f>N89/K89</f>
        <v>0.88486732467716755</v>
      </c>
      <c r="R89" s="294"/>
      <c r="S89" s="142">
        <v>0.25</v>
      </c>
      <c r="T89" s="143">
        <v>0.5650115740740741</v>
      </c>
      <c r="U89" s="144"/>
      <c r="V89" s="166"/>
      <c r="W89" s="167"/>
      <c r="X89" s="138"/>
      <c r="Y89" s="285"/>
      <c r="Z89" s="286"/>
      <c r="AA89" s="168">
        <f>M89-J89</f>
        <v>-414.47763116219676</v>
      </c>
      <c r="AB89" s="141">
        <f>M89/J89</f>
        <v>0.88486732467716755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1336</v>
      </c>
      <c r="G90" s="148">
        <f t="shared" ref="G90:G92" si="36">E90*F90</f>
        <v>38169.519999999997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3126.177816162879</v>
      </c>
      <c r="N90" s="152">
        <f>M90/L90</f>
        <v>260.51481801357323</v>
      </c>
      <c r="O90" s="154">
        <f>L90-I90</f>
        <v>0</v>
      </c>
      <c r="P90" s="155">
        <f>N90-K90</f>
        <v>-39.485181986426767</v>
      </c>
      <c r="Q90" s="156">
        <f>N90/K90</f>
        <v>0.86838272671191075</v>
      </c>
      <c r="R90" s="292">
        <f>Q106</f>
        <v>0.89314851526923367</v>
      </c>
      <c r="S90" s="157">
        <v>0.70833333333333337</v>
      </c>
      <c r="T90" s="158">
        <v>0.72613425925925934</v>
      </c>
      <c r="U90" s="159"/>
      <c r="V90" s="160">
        <v>25.641535675149047</v>
      </c>
      <c r="W90" s="158"/>
      <c r="X90" s="169"/>
      <c r="Y90" s="295"/>
      <c r="Z90" s="296"/>
      <c r="AA90" s="115">
        <f>M90-J90</f>
        <v>-473.82218383712097</v>
      </c>
      <c r="AB90" s="156">
        <f>M90/J90</f>
        <v>0.86838272671191086</v>
      </c>
      <c r="AC90" s="277">
        <f>AB106</f>
        <v>0.89314851526923356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189</v>
      </c>
      <c r="G91" s="103">
        <f t="shared" si="36"/>
        <v>3812.13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3259.9413902918732</v>
      </c>
      <c r="N91" s="106">
        <f>M91/L91</f>
        <v>271.66178252432275</v>
      </c>
      <c r="O91" s="108">
        <f>L91-I91</f>
        <v>0</v>
      </c>
      <c r="P91" s="109">
        <f>N91-K91</f>
        <v>-28.338217475677254</v>
      </c>
      <c r="Q91" s="110">
        <f>N91/K91</f>
        <v>0.90553927508107579</v>
      </c>
      <c r="R91" s="293"/>
      <c r="S91" s="47">
        <v>0.72986111111111118</v>
      </c>
      <c r="T91" s="48">
        <v>0.7322685185185186</v>
      </c>
      <c r="U91" s="111">
        <v>5.3666666666666529</v>
      </c>
      <c r="V91" s="112">
        <v>3.4785901469795117</v>
      </c>
      <c r="W91" s="113"/>
      <c r="X91" s="13"/>
      <c r="Y91" s="282"/>
      <c r="Z91" s="283"/>
      <c r="AA91" s="117">
        <f>M91-J91</f>
        <v>-340.05860970812682</v>
      </c>
      <c r="AB91" s="110">
        <f>M91/J91</f>
        <v>0.9055392750810759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1508</v>
      </c>
      <c r="G92" s="103">
        <f t="shared" si="36"/>
        <v>30793.360000000004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3259.8847584529699</v>
      </c>
      <c r="N92" s="106">
        <f>M92/L92</f>
        <v>250.76036603484383</v>
      </c>
      <c r="O92" s="108">
        <f>L92-I92</f>
        <v>0</v>
      </c>
      <c r="P92" s="109">
        <f>N92-K92</f>
        <v>-26.162710888233079</v>
      </c>
      <c r="Q92" s="110">
        <f>N92/K92</f>
        <v>0.90552354401471391</v>
      </c>
      <c r="R92" s="293"/>
      <c r="S92" s="47">
        <v>0.73611111111111116</v>
      </c>
      <c r="T92" s="48">
        <v>0.75538194444444451</v>
      </c>
      <c r="U92" s="111">
        <v>5.5333333333332924</v>
      </c>
      <c r="V92" s="112">
        <v>27.755582391488808</v>
      </c>
      <c r="W92" s="113"/>
      <c r="X92" s="13"/>
      <c r="Y92" s="282"/>
      <c r="Z92" s="283"/>
      <c r="AA92" s="117">
        <f>M92-J92</f>
        <v>-340.11524154703011</v>
      </c>
      <c r="AB92" s="110">
        <f>M92/J92</f>
        <v>0.90552354401471391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3215.334654969241</v>
      </c>
      <c r="N106" s="138">
        <f>M106/L106</f>
        <v>260.70280986237088</v>
      </c>
      <c r="O106" s="139">
        <f>L106-I106</f>
        <v>0</v>
      </c>
      <c r="P106" s="140">
        <f>N106-K106</f>
        <v>-31.189082029520989</v>
      </c>
      <c r="Q106" s="141">
        <f>N106/K106</f>
        <v>0.89314851526923367</v>
      </c>
      <c r="R106" s="294"/>
      <c r="S106" s="142">
        <v>0.70833333333333337</v>
      </c>
      <c r="T106" s="143">
        <v>0.75538194444444451</v>
      </c>
      <c r="U106" s="144"/>
      <c r="V106" s="166"/>
      <c r="W106" s="167"/>
      <c r="X106" s="138"/>
      <c r="Y106" s="285"/>
      <c r="Z106" s="286"/>
      <c r="AA106" s="168">
        <f>M106-J106</f>
        <v>-384.665345030759</v>
      </c>
      <c r="AB106" s="141">
        <f>M106/J106</f>
        <v>0.89314851526923356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2502</v>
      </c>
      <c r="G107" s="148">
        <f t="shared" ref="G107:G109" si="40">E107*F107</f>
        <v>43084.439999999995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2977.1468214772949</v>
      </c>
      <c r="N107" s="152">
        <f>M107/L107</f>
        <v>992.38227382576497</v>
      </c>
      <c r="O107" s="154">
        <f>L107-I107</f>
        <v>0</v>
      </c>
      <c r="P107" s="155">
        <f>N107-K107</f>
        <v>-107.61772617423503</v>
      </c>
      <c r="Q107" s="156">
        <f>N107/K107</f>
        <v>0.90216570347796821</v>
      </c>
      <c r="R107" s="292">
        <f>Q123</f>
        <v>0.89748082035561616</v>
      </c>
      <c r="S107" s="157">
        <v>0.70833333333333337</v>
      </c>
      <c r="T107" s="158">
        <v>0.74334490740740744</v>
      </c>
      <c r="U107" s="159"/>
      <c r="V107" s="160">
        <v>50.424117116773132</v>
      </c>
      <c r="W107" s="161"/>
      <c r="X107" s="162"/>
      <c r="Y107" s="295"/>
      <c r="Z107" s="296"/>
      <c r="AA107" s="115">
        <f>M107-J107</f>
        <v>-322.85317852270509</v>
      </c>
      <c r="AB107" s="156">
        <f>M107/J107</f>
        <v>0.90216570347796821</v>
      </c>
      <c r="AC107" s="277">
        <f>AB123</f>
        <v>0.89748082035561616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1783</v>
      </c>
      <c r="G108" s="103">
        <f t="shared" si="40"/>
        <v>43754.82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2685.324807829938</v>
      </c>
      <c r="N108" s="106">
        <f>M108/L108</f>
        <v>671.3312019574845</v>
      </c>
      <c r="O108" s="108">
        <f>L108-I108</f>
        <v>0</v>
      </c>
      <c r="P108" s="109">
        <f>N108-K108</f>
        <v>-78.668798042515505</v>
      </c>
      <c r="Q108" s="110">
        <f>N108/K108</f>
        <v>0.895108269276646</v>
      </c>
      <c r="R108" s="293"/>
      <c r="S108" s="47">
        <v>0.74652777777777779</v>
      </c>
      <c r="T108" s="48">
        <v>0.77418981481481486</v>
      </c>
      <c r="U108" s="111">
        <v>4.5833333333333037</v>
      </c>
      <c r="V108" s="112">
        <v>39.838756074522166</v>
      </c>
      <c r="W108" s="113"/>
      <c r="X108" s="116"/>
      <c r="Y108" s="282"/>
      <c r="Z108" s="283"/>
      <c r="AA108" s="117">
        <f>M108-J108</f>
        <v>-314.67519217006202</v>
      </c>
      <c r="AB108" s="110">
        <f>M108/J108</f>
        <v>0.895108269276646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2597</v>
      </c>
      <c r="G109" s="103">
        <f t="shared" si="40"/>
        <v>60432.19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2684.099999999999</v>
      </c>
      <c r="N109" s="106">
        <f>M109/L109</f>
        <v>536.81999999999982</v>
      </c>
      <c r="O109" s="108">
        <f>L109-I109</f>
        <v>0</v>
      </c>
      <c r="P109" s="109">
        <f>N109-K109</f>
        <v>-63.180000000000177</v>
      </c>
      <c r="Q109" s="110">
        <f>N109/K109</f>
        <v>0.89469999999999972</v>
      </c>
      <c r="R109" s="293"/>
      <c r="S109" s="47">
        <v>0.77777777777777779</v>
      </c>
      <c r="T109" s="48">
        <v>0.81809027777777776</v>
      </c>
      <c r="U109" s="111">
        <v>5.1666666666666217</v>
      </c>
      <c r="V109" s="112">
        <v>58.052978652062166</v>
      </c>
      <c r="W109" s="113"/>
      <c r="X109" s="116"/>
      <c r="Y109" s="282"/>
      <c r="Z109" s="283"/>
      <c r="AA109" s="117">
        <f>M109-J109</f>
        <v>-315.900000000001</v>
      </c>
      <c r="AB109" s="110">
        <f>M109/J109</f>
        <v>0.89469999999999972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2782.1905431024102</v>
      </c>
      <c r="N123" s="138">
        <f t="shared" ref="N123:N135" si="45">M123/L123</f>
        <v>695.54763577560254</v>
      </c>
      <c r="O123" s="139">
        <f t="shared" ref="O123:O135" si="46">L123-I123</f>
        <v>0</v>
      </c>
      <c r="P123" s="140">
        <f t="shared" ref="P123:P135" si="47">N123-K123</f>
        <v>-79.452364224397456</v>
      </c>
      <c r="Q123" s="141">
        <f t="shared" ref="Q123:Q135" si="48">N123/K123</f>
        <v>0.89748082035561616</v>
      </c>
      <c r="R123" s="294"/>
      <c r="S123" s="142">
        <v>0.70833333333333337</v>
      </c>
      <c r="T123" s="143">
        <v>0.81809027777777776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-317.80945689758983</v>
      </c>
      <c r="AB123" s="141">
        <f t="shared" ref="AB123:AB135" si="50">M123/J123</f>
        <v>0.89748082035561616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468</v>
      </c>
      <c r="G124" s="148">
        <f t="shared" ref="G124:G135" si="51">E124*F124</f>
        <v>10427.040000000001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2939.4688235294161</v>
      </c>
      <c r="N124" s="152">
        <f t="shared" si="45"/>
        <v>587.8937647058832</v>
      </c>
      <c r="O124" s="154">
        <f t="shared" si="46"/>
        <v>0</v>
      </c>
      <c r="P124" s="155">
        <f t="shared" si="47"/>
        <v>-72.1062352941168</v>
      </c>
      <c r="Q124" s="156">
        <f t="shared" si="48"/>
        <v>0.89074812834224726</v>
      </c>
      <c r="R124" s="292">
        <f>Q140</f>
        <v>0.88870842927013016</v>
      </c>
      <c r="S124" s="157">
        <v>0.70833333333333337</v>
      </c>
      <c r="T124" s="158">
        <v>0.71496527777777785</v>
      </c>
      <c r="U124" s="159"/>
      <c r="V124" s="160">
        <v>9.5527463245160007</v>
      </c>
      <c r="W124" s="161"/>
      <c r="X124" s="162"/>
      <c r="Y124" s="295"/>
      <c r="Z124" s="296"/>
      <c r="AA124" s="115">
        <f t="shared" si="49"/>
        <v>-360.53117647058389</v>
      </c>
      <c r="AB124" s="156">
        <f t="shared" si="50"/>
        <v>0.89074812834224726</v>
      </c>
      <c r="AC124" s="277">
        <f>AB140</f>
        <v>0.88870842927013005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2288</v>
      </c>
      <c r="G125" s="103">
        <f t="shared" si="51"/>
        <v>32100.639999999999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2704.8151742993887</v>
      </c>
      <c r="N125" s="106">
        <f t="shared" si="45"/>
        <v>901.60505809979622</v>
      </c>
      <c r="O125" s="108">
        <f t="shared" si="46"/>
        <v>0</v>
      </c>
      <c r="P125" s="109">
        <f t="shared" si="47"/>
        <v>-98.394941900203776</v>
      </c>
      <c r="Q125" s="110">
        <f t="shared" si="48"/>
        <v>0.90160505809979619</v>
      </c>
      <c r="R125" s="293"/>
      <c r="S125" s="47">
        <v>0.72499999999999998</v>
      </c>
      <c r="T125" s="48">
        <v>0.76024305555555549</v>
      </c>
      <c r="U125" s="111">
        <v>15</v>
      </c>
      <c r="V125" s="112">
        <v>50.753929992853863</v>
      </c>
      <c r="W125" s="113"/>
      <c r="X125" s="116"/>
      <c r="Y125" s="282"/>
      <c r="Z125" s="283"/>
      <c r="AA125" s="117">
        <f t="shared" si="49"/>
        <v>-295.18482570061133</v>
      </c>
      <c r="AB125" s="110">
        <f t="shared" si="50"/>
        <v>0.90160505809979619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405</v>
      </c>
      <c r="G126" s="103">
        <f t="shared" si="51"/>
        <v>6763.5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3195.4047556532423</v>
      </c>
      <c r="N126" s="106">
        <f t="shared" si="45"/>
        <v>1065.1349185510808</v>
      </c>
      <c r="O126" s="108">
        <f t="shared" si="46"/>
        <v>0</v>
      </c>
      <c r="P126" s="109">
        <f t="shared" si="47"/>
        <v>-134.86508144891923</v>
      </c>
      <c r="Q126" s="110">
        <f t="shared" si="48"/>
        <v>0.88761243212590069</v>
      </c>
      <c r="R126" s="293"/>
      <c r="S126" s="47">
        <v>0.77013888888888882</v>
      </c>
      <c r="T126" s="48">
        <v>0.77541666666666664</v>
      </c>
      <c r="U126" s="111">
        <v>15</v>
      </c>
      <c r="V126" s="112">
        <v>7.6046704121000497</v>
      </c>
      <c r="W126" s="113"/>
      <c r="X126" s="116"/>
      <c r="Y126" s="282"/>
      <c r="Z126" s="283"/>
      <c r="AA126" s="117">
        <f t="shared" si="49"/>
        <v>-404.59524434675768</v>
      </c>
      <c r="AB126" s="110">
        <f t="shared" si="50"/>
        <v>0.88761243212590069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413</v>
      </c>
      <c r="G127" s="103">
        <f t="shared" si="51"/>
        <v>7508.34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3180.5631732776733</v>
      </c>
      <c r="N127" s="106">
        <f t="shared" si="45"/>
        <v>1060.187724425891</v>
      </c>
      <c r="O127" s="108">
        <f t="shared" si="46"/>
        <v>0</v>
      </c>
      <c r="P127" s="109">
        <f t="shared" si="47"/>
        <v>-139.81227557410898</v>
      </c>
      <c r="Q127" s="110">
        <f t="shared" si="48"/>
        <v>0.88348977035490917</v>
      </c>
      <c r="R127" s="293"/>
      <c r="S127" s="47">
        <v>0.78541666666666654</v>
      </c>
      <c r="T127" s="48">
        <v>0.79082175925925913</v>
      </c>
      <c r="U127" s="111">
        <v>15</v>
      </c>
      <c r="V127" s="112">
        <v>7.7910730427226218</v>
      </c>
      <c r="W127" s="113"/>
      <c r="X127" s="116"/>
      <c r="Y127" s="282"/>
      <c r="Z127" s="283"/>
      <c r="AA127" s="117">
        <f t="shared" si="49"/>
        <v>-419.43682672232671</v>
      </c>
      <c r="AB127" s="110">
        <f t="shared" si="50"/>
        <v>0.88348977035490928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832</v>
      </c>
      <c r="G128" s="103">
        <f t="shared" si="51"/>
        <v>24960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3192.8399999999992</v>
      </c>
      <c r="N128" s="106">
        <f t="shared" si="45"/>
        <v>798.20999999999981</v>
      </c>
      <c r="O128" s="108">
        <f t="shared" si="46"/>
        <v>0</v>
      </c>
      <c r="P128" s="109">
        <f t="shared" si="47"/>
        <v>-101.79000000000019</v>
      </c>
      <c r="Q128" s="110">
        <f t="shared" si="48"/>
        <v>0.8868999999999998</v>
      </c>
      <c r="R128" s="293"/>
      <c r="S128" s="47">
        <v>0.80069444444444426</v>
      </c>
      <c r="T128" s="48">
        <v>0.8115509259259257</v>
      </c>
      <c r="U128" s="111">
        <v>15</v>
      </c>
      <c r="V128" s="112">
        <v>15.634983275077992</v>
      </c>
      <c r="W128" s="113"/>
      <c r="X128" s="116"/>
      <c r="Y128" s="282"/>
      <c r="Z128" s="283"/>
      <c r="AA128" s="117">
        <f t="shared" si="49"/>
        <v>-407.16000000000076</v>
      </c>
      <c r="AB128" s="110">
        <f t="shared" si="50"/>
        <v>0.8868999999999998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2825</v>
      </c>
      <c r="G129" s="121">
        <f t="shared" si="51"/>
        <v>40341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3182.6044846451668</v>
      </c>
      <c r="N129" s="106">
        <f t="shared" si="45"/>
        <v>1060.868161548389</v>
      </c>
      <c r="O129" s="108">
        <f t="shared" si="46"/>
        <v>0</v>
      </c>
      <c r="P129" s="109">
        <f t="shared" si="47"/>
        <v>-139.13183845161097</v>
      </c>
      <c r="Q129" s="110">
        <f t="shared" si="48"/>
        <v>0.88405680129032416</v>
      </c>
      <c r="R129" s="293"/>
      <c r="S129" s="47">
        <v>0.82152777777777752</v>
      </c>
      <c r="T129" s="120">
        <v>0.8585069444444442</v>
      </c>
      <c r="U129" s="111">
        <v>15</v>
      </c>
      <c r="V129" s="112">
        <v>53.258267188955401</v>
      </c>
      <c r="W129" s="113"/>
      <c r="X129" s="116"/>
      <c r="Y129" s="282"/>
      <c r="Z129" s="283"/>
      <c r="AA129" s="117">
        <f t="shared" si="49"/>
        <v>-417.39551535483315</v>
      </c>
      <c r="AB129" s="110">
        <f t="shared" si="50"/>
        <v>0.88405680129032416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1292</v>
      </c>
      <c r="G130" s="121">
        <f t="shared" si="51"/>
        <v>28785.760000000002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2939.4688235294166</v>
      </c>
      <c r="N130" s="106">
        <f t="shared" si="45"/>
        <v>587.89376470588331</v>
      </c>
      <c r="O130" s="123">
        <f t="shared" si="46"/>
        <v>0</v>
      </c>
      <c r="P130" s="124">
        <f t="shared" si="47"/>
        <v>-72.106235294116686</v>
      </c>
      <c r="Q130" s="125">
        <f t="shared" si="48"/>
        <v>0.89074812834224748</v>
      </c>
      <c r="R130" s="293"/>
      <c r="S130" s="47">
        <v>0.86874999999999969</v>
      </c>
      <c r="T130" s="120">
        <v>0.88706018518518492</v>
      </c>
      <c r="U130" s="111">
        <v>14.749999999999908</v>
      </c>
      <c r="V130" s="112">
        <v>26.372111648022802</v>
      </c>
      <c r="W130" s="113"/>
      <c r="X130" s="116"/>
      <c r="Y130" s="282"/>
      <c r="Z130" s="283"/>
      <c r="AA130" s="117">
        <f t="shared" si="49"/>
        <v>-360.53117647058343</v>
      </c>
      <c r="AB130" s="110">
        <f t="shared" si="50"/>
        <v>0.89074812834224748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5714</v>
      </c>
      <c r="G131" s="121">
        <f t="shared" si="51"/>
        <v>80167.42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2704.8151742993882</v>
      </c>
      <c r="N131" s="106">
        <f t="shared" si="45"/>
        <v>901.60505809979611</v>
      </c>
      <c r="O131" s="123">
        <f t="shared" si="46"/>
        <v>0</v>
      </c>
      <c r="P131" s="124">
        <f t="shared" si="47"/>
        <v>-98.394941900203889</v>
      </c>
      <c r="Q131" s="125">
        <f t="shared" si="48"/>
        <v>0.90160505809979608</v>
      </c>
      <c r="R131" s="293"/>
      <c r="S131" s="47">
        <v>0.89722222222222192</v>
      </c>
      <c r="T131" s="120">
        <v>0.98524305555555525</v>
      </c>
      <c r="U131" s="111">
        <v>14.633333333333276</v>
      </c>
      <c r="V131" s="112">
        <v>126.75172901187369</v>
      </c>
      <c r="W131" s="113"/>
      <c r="X131" s="116"/>
      <c r="Y131" s="282"/>
      <c r="Z131" s="283"/>
      <c r="AA131" s="117">
        <f t="shared" si="49"/>
        <v>-295.18482570061178</v>
      </c>
      <c r="AB131" s="110">
        <f t="shared" si="50"/>
        <v>0.90160505809979608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983</v>
      </c>
      <c r="G132" s="121">
        <f t="shared" si="51"/>
        <v>16416.099999999999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3186.5383301867969</v>
      </c>
      <c r="N132" s="106">
        <f t="shared" si="45"/>
        <v>1062.179443395599</v>
      </c>
      <c r="O132" s="123">
        <f t="shared" si="46"/>
        <v>0</v>
      </c>
      <c r="P132" s="124">
        <f t="shared" si="47"/>
        <v>-137.82055660440096</v>
      </c>
      <c r="Q132" s="125">
        <f t="shared" si="48"/>
        <v>0.88514953616299918</v>
      </c>
      <c r="R132" s="293"/>
      <c r="S132" s="47">
        <v>0.99513888888888857</v>
      </c>
      <c r="T132" s="120">
        <v>1.0079861111111108</v>
      </c>
      <c r="U132" s="111">
        <v>15</v>
      </c>
      <c r="V132" s="112">
        <v>18.509113617516899</v>
      </c>
      <c r="W132" s="113"/>
      <c r="X132" s="116"/>
      <c r="Y132" s="282"/>
      <c r="Z132" s="283"/>
      <c r="AA132" s="117">
        <f t="shared" si="49"/>
        <v>-413.46166981320312</v>
      </c>
      <c r="AB132" s="110">
        <f t="shared" si="50"/>
        <v>0.88514953616299918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836</v>
      </c>
      <c r="G133" s="121">
        <f t="shared" si="51"/>
        <v>15198.48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3194.743312931636</v>
      </c>
      <c r="N133" s="106">
        <f t="shared" si="45"/>
        <v>1064.9144376438787</v>
      </c>
      <c r="O133" s="123">
        <f t="shared" si="46"/>
        <v>0</v>
      </c>
      <c r="P133" s="124">
        <f t="shared" si="47"/>
        <v>-135.08556235612127</v>
      </c>
      <c r="Q133" s="125">
        <f t="shared" si="48"/>
        <v>0.88742869803656566</v>
      </c>
      <c r="R133" s="293"/>
      <c r="S133" s="47">
        <v>1.0180555555555553</v>
      </c>
      <c r="T133" s="120">
        <v>1.028958333333333</v>
      </c>
      <c r="U133" s="111">
        <v>14.500000000000028</v>
      </c>
      <c r="V133" s="112">
        <v>15.700791921830801</v>
      </c>
      <c r="W133" s="113"/>
      <c r="X133" s="116"/>
      <c r="Y133" s="282"/>
      <c r="Z133" s="283"/>
      <c r="AA133" s="117">
        <f t="shared" si="49"/>
        <v>-405.25668706836404</v>
      </c>
      <c r="AB133" s="110">
        <f t="shared" si="50"/>
        <v>0.88742869803656554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2049</v>
      </c>
      <c r="G134" s="121">
        <f t="shared" si="51"/>
        <v>61470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3192.8399999999988</v>
      </c>
      <c r="N134" s="106">
        <f t="shared" si="45"/>
        <v>798.2099999999997</v>
      </c>
      <c r="O134" s="123">
        <f t="shared" si="46"/>
        <v>0</v>
      </c>
      <c r="P134" s="124">
        <f t="shared" si="47"/>
        <v>-101.7900000000003</v>
      </c>
      <c r="Q134" s="125">
        <f t="shared" si="48"/>
        <v>0.88689999999999969</v>
      </c>
      <c r="R134" s="293"/>
      <c r="S134" s="47">
        <v>1.0388888888888888</v>
      </c>
      <c r="T134" s="120">
        <v>1.0656249999999998</v>
      </c>
      <c r="U134" s="111">
        <v>15</v>
      </c>
      <c r="V134" s="112">
        <v>38.504904724320681</v>
      </c>
      <c r="W134" s="126"/>
      <c r="X134" s="127"/>
      <c r="Y134" s="282"/>
      <c r="Z134" s="283"/>
      <c r="AA134" s="117">
        <f t="shared" si="49"/>
        <v>-407.16000000000122</v>
      </c>
      <c r="AB134" s="110">
        <f t="shared" si="50"/>
        <v>0.88689999999999969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7469</v>
      </c>
      <c r="G135" s="121">
        <f t="shared" si="51"/>
        <v>106657.31999999999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3178.4269194312751</v>
      </c>
      <c r="N135" s="106">
        <f t="shared" si="45"/>
        <v>1059.475639810425</v>
      </c>
      <c r="O135" s="123">
        <f t="shared" si="46"/>
        <v>0</v>
      </c>
      <c r="P135" s="124">
        <f t="shared" si="47"/>
        <v>-140.52436018957496</v>
      </c>
      <c r="Q135" s="125">
        <f t="shared" si="48"/>
        <v>0.88289636650868752</v>
      </c>
      <c r="R135" s="293"/>
      <c r="S135" s="47">
        <v>1.0756944444444443</v>
      </c>
      <c r="T135" s="120">
        <v>1.1735995370370369</v>
      </c>
      <c r="U135" s="111">
        <v>14.500000000000028</v>
      </c>
      <c r="V135" s="112">
        <v>140.99427526878199</v>
      </c>
      <c r="W135" s="126"/>
      <c r="X135" s="127"/>
      <c r="Y135" s="282"/>
      <c r="Z135" s="283"/>
      <c r="AA135" s="117">
        <f t="shared" si="49"/>
        <v>-421.57308056872489</v>
      </c>
      <c r="AB135" s="110">
        <f t="shared" si="50"/>
        <v>0.88289636650868752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3066.0440809819488</v>
      </c>
      <c r="N140" s="138">
        <f t="shared" ref="N140:N152" si="56">M140/L140</f>
        <v>876.0125945662711</v>
      </c>
      <c r="O140" s="139">
        <f t="shared" ref="O140:O152" si="57">L140-I140</f>
        <v>0</v>
      </c>
      <c r="P140" s="140">
        <f t="shared" ref="P140:P152" si="58">N140-K140</f>
        <v>-109.70169114801456</v>
      </c>
      <c r="Q140" s="141">
        <f t="shared" ref="Q140:Q152" si="59">N140/K140</f>
        <v>0.88870842927013016</v>
      </c>
      <c r="R140" s="294"/>
      <c r="S140" s="142">
        <v>0.70833333333333337</v>
      </c>
      <c r="T140" s="143">
        <v>1.1735995370370369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-383.95591901805119</v>
      </c>
      <c r="AB140" s="141">
        <f t="shared" ref="AB140:AB152" si="61">M140/J140</f>
        <v>0.88870842927013005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571</v>
      </c>
      <c r="G141" s="148">
        <f t="shared" ref="G141:G152" si="62">E141*F141</f>
        <v>10380.780000000001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2706.8387160066491</v>
      </c>
      <c r="N141" s="152">
        <f t="shared" si="56"/>
        <v>902.27957200221636</v>
      </c>
      <c r="O141" s="154">
        <f t="shared" si="57"/>
        <v>0</v>
      </c>
      <c r="P141" s="155">
        <f t="shared" si="58"/>
        <v>-97.720427997783645</v>
      </c>
      <c r="Q141" s="156">
        <f t="shared" si="59"/>
        <v>0.90227957200221631</v>
      </c>
      <c r="R141" s="292">
        <f>Q157</f>
        <v>0.88706253264580093</v>
      </c>
      <c r="S141" s="157">
        <v>0.70833333333333337</v>
      </c>
      <c r="T141" s="158">
        <v>0.71711805555555563</v>
      </c>
      <c r="U141" s="159"/>
      <c r="V141" s="160">
        <v>12.656830936179</v>
      </c>
      <c r="W141" s="158"/>
      <c r="X141" s="169"/>
      <c r="Y141" s="295"/>
      <c r="Z141" s="296"/>
      <c r="AA141" s="171">
        <f t="shared" si="60"/>
        <v>-293.16128399335093</v>
      </c>
      <c r="AB141" s="156">
        <f t="shared" si="61"/>
        <v>0.90227957200221631</v>
      </c>
      <c r="AC141" s="277">
        <f>AB157</f>
        <v>0.88706253264580082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1026</v>
      </c>
      <c r="G142" s="103">
        <f t="shared" si="62"/>
        <v>18652.68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3177.8907185122584</v>
      </c>
      <c r="N142" s="106">
        <f t="shared" si="56"/>
        <v>1059.2969061707529</v>
      </c>
      <c r="O142" s="108">
        <f t="shared" si="57"/>
        <v>0</v>
      </c>
      <c r="P142" s="109">
        <f t="shared" si="58"/>
        <v>-140.70309382924711</v>
      </c>
      <c r="Q142" s="110">
        <f t="shared" si="59"/>
        <v>0.88274742180896071</v>
      </c>
      <c r="R142" s="293"/>
      <c r="S142" s="47">
        <v>0.7270833333333333</v>
      </c>
      <c r="T142" s="48">
        <v>0.74053240740740733</v>
      </c>
      <c r="U142" s="111">
        <v>15</v>
      </c>
      <c r="V142" s="112">
        <v>19.371339499307751</v>
      </c>
      <c r="W142" s="113"/>
      <c r="X142" s="13"/>
      <c r="Y142" s="282"/>
      <c r="Z142" s="283"/>
      <c r="AA142" s="172">
        <f t="shared" si="60"/>
        <v>-422.10928148774155</v>
      </c>
      <c r="AB142" s="110">
        <f t="shared" si="61"/>
        <v>0.88274742180896071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845</v>
      </c>
      <c r="G143" s="103">
        <f t="shared" si="62"/>
        <v>21150.350000000002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3185.8174918322202</v>
      </c>
      <c r="N143" s="106">
        <f t="shared" si="56"/>
        <v>637.16349836644406</v>
      </c>
      <c r="O143" s="108">
        <f t="shared" si="57"/>
        <v>0</v>
      </c>
      <c r="P143" s="109">
        <f t="shared" si="58"/>
        <v>-82.83650163355594</v>
      </c>
      <c r="Q143" s="110">
        <f t="shared" si="59"/>
        <v>0.88494930328672783</v>
      </c>
      <c r="R143" s="293"/>
      <c r="S143" s="47">
        <v>0.75069444444444433</v>
      </c>
      <c r="T143" s="48">
        <v>0.76173611111111095</v>
      </c>
      <c r="U143" s="111">
        <v>14.633333333333276</v>
      </c>
      <c r="V143" s="112">
        <v>15.914282638595701</v>
      </c>
      <c r="W143" s="113"/>
      <c r="X143" s="13"/>
      <c r="Y143" s="282"/>
      <c r="Z143" s="283"/>
      <c r="AA143" s="172">
        <f t="shared" si="60"/>
        <v>-414.18250816777982</v>
      </c>
      <c r="AB143" s="110">
        <f t="shared" si="61"/>
        <v>0.88494930328672783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1073</v>
      </c>
      <c r="G144" s="103">
        <f t="shared" si="62"/>
        <v>26631.86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3186.8717796373849</v>
      </c>
      <c r="N144" s="106">
        <f t="shared" si="56"/>
        <v>637.37435592747693</v>
      </c>
      <c r="O144" s="108">
        <f t="shared" si="57"/>
        <v>0</v>
      </c>
      <c r="P144" s="109">
        <f t="shared" si="58"/>
        <v>-82.625644072523073</v>
      </c>
      <c r="Q144" s="110">
        <f t="shared" si="59"/>
        <v>0.88524216101038466</v>
      </c>
      <c r="R144" s="293"/>
      <c r="S144" s="47">
        <v>0.77152777777777759</v>
      </c>
      <c r="T144" s="48">
        <v>0.78555555555555534</v>
      </c>
      <c r="U144" s="111">
        <v>15</v>
      </c>
      <c r="V144" s="112">
        <v>20.201628572369302</v>
      </c>
      <c r="W144" s="113"/>
      <c r="X144" s="13"/>
      <c r="Y144" s="282"/>
      <c r="Z144" s="283"/>
      <c r="AA144" s="172">
        <f t="shared" si="60"/>
        <v>-413.12822036261514</v>
      </c>
      <c r="AB144" s="110">
        <f t="shared" si="61"/>
        <v>0.88524216101038466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1576</v>
      </c>
      <c r="G145" s="103">
        <f t="shared" si="62"/>
        <v>28194.639999999999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3188.0564943287573</v>
      </c>
      <c r="N145" s="106">
        <f t="shared" si="56"/>
        <v>797.01412358218931</v>
      </c>
      <c r="O145" s="108">
        <f t="shared" si="57"/>
        <v>0</v>
      </c>
      <c r="P145" s="109">
        <f t="shared" si="58"/>
        <v>-102.98587641781069</v>
      </c>
      <c r="Q145" s="110">
        <f t="shared" si="59"/>
        <v>0.88557124842465484</v>
      </c>
      <c r="R145" s="293"/>
      <c r="S145" s="47">
        <v>0.79583333333333306</v>
      </c>
      <c r="T145" s="48">
        <v>0.81642361111111084</v>
      </c>
      <c r="U145" s="111">
        <v>14.799999999999915</v>
      </c>
      <c r="V145" s="112">
        <v>29.660703995745699</v>
      </c>
      <c r="W145" s="113"/>
      <c r="X145" s="116"/>
      <c r="Y145" s="282"/>
      <c r="Z145" s="283"/>
      <c r="AA145" s="172">
        <f t="shared" si="60"/>
        <v>-411.94350567124275</v>
      </c>
      <c r="AB145" s="110">
        <f t="shared" si="61"/>
        <v>0.88557124842465484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2464</v>
      </c>
      <c r="G146" s="121">
        <f t="shared" si="62"/>
        <v>41050.239999999998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3190.6278973714552</v>
      </c>
      <c r="N146" s="106">
        <f t="shared" si="56"/>
        <v>638.12557947429104</v>
      </c>
      <c r="O146" s="108">
        <f t="shared" si="57"/>
        <v>0</v>
      </c>
      <c r="P146" s="109">
        <f t="shared" si="58"/>
        <v>-81.874420525708956</v>
      </c>
      <c r="Q146" s="110">
        <f t="shared" si="59"/>
        <v>0.88628552704762642</v>
      </c>
      <c r="R146" s="293"/>
      <c r="S146" s="47">
        <v>0.82638888888888862</v>
      </c>
      <c r="T146" s="120">
        <v>0.8585648148148145</v>
      </c>
      <c r="U146" s="111">
        <v>15</v>
      </c>
      <c r="V146" s="112">
        <v>46.3357071884802</v>
      </c>
      <c r="W146" s="113"/>
      <c r="X146" s="50"/>
      <c r="Y146" s="282"/>
      <c r="Z146" s="283"/>
      <c r="AA146" s="172">
        <f t="shared" si="60"/>
        <v>-409.37210262854478</v>
      </c>
      <c r="AB146" s="110">
        <f t="shared" si="61"/>
        <v>0.88628552704762642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1213</v>
      </c>
      <c r="G147" s="121">
        <f t="shared" si="62"/>
        <v>22052.34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2705.3321057440726</v>
      </c>
      <c r="N147" s="106">
        <f t="shared" si="56"/>
        <v>901.77736858135756</v>
      </c>
      <c r="O147" s="123">
        <f t="shared" si="57"/>
        <v>0</v>
      </c>
      <c r="P147" s="124">
        <f t="shared" si="58"/>
        <v>-98.222631418642436</v>
      </c>
      <c r="Q147" s="125">
        <f t="shared" si="59"/>
        <v>0.9017773685813576</v>
      </c>
      <c r="R147" s="293"/>
      <c r="S147" s="47">
        <v>0.86874999999999969</v>
      </c>
      <c r="T147" s="120">
        <v>0.88743055555555528</v>
      </c>
      <c r="U147" s="111">
        <v>14.666666666666668</v>
      </c>
      <c r="V147" s="112">
        <v>26.902427190166598</v>
      </c>
      <c r="W147" s="113"/>
      <c r="X147" s="116"/>
      <c r="Y147" s="282"/>
      <c r="Z147" s="283"/>
      <c r="AA147" s="172">
        <f t="shared" si="60"/>
        <v>-294.66789425592742</v>
      </c>
      <c r="AB147" s="110">
        <f t="shared" si="61"/>
        <v>0.90177736858135749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2831</v>
      </c>
      <c r="G148" s="121">
        <f t="shared" si="62"/>
        <v>51467.58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3177.8907185122584</v>
      </c>
      <c r="N148" s="106">
        <f t="shared" si="56"/>
        <v>1059.2969061707529</v>
      </c>
      <c r="O148" s="123">
        <f t="shared" si="57"/>
        <v>0</v>
      </c>
      <c r="P148" s="124">
        <f t="shared" si="58"/>
        <v>-140.70309382924711</v>
      </c>
      <c r="Q148" s="125">
        <f t="shared" si="59"/>
        <v>0.88274742180896071</v>
      </c>
      <c r="R148" s="293"/>
      <c r="S148" s="47">
        <v>0.89722222222222192</v>
      </c>
      <c r="T148" s="120">
        <v>0.93434027777777751</v>
      </c>
      <c r="U148" s="111">
        <v>15</v>
      </c>
      <c r="V148" s="112">
        <v>53.450547877719536</v>
      </c>
      <c r="W148" s="113"/>
      <c r="X148" s="116"/>
      <c r="Y148" s="282"/>
      <c r="Z148" s="283"/>
      <c r="AA148" s="172">
        <f t="shared" si="60"/>
        <v>-422.10928148774155</v>
      </c>
      <c r="AB148" s="110">
        <f t="shared" si="61"/>
        <v>0.88274742180896071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1660</v>
      </c>
      <c r="G149" s="121">
        <f t="shared" si="62"/>
        <v>41549.800000000003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3185.4557508808184</v>
      </c>
      <c r="N149" s="106">
        <f t="shared" si="56"/>
        <v>637.09115017616364</v>
      </c>
      <c r="O149" s="123">
        <f t="shared" si="57"/>
        <v>0</v>
      </c>
      <c r="P149" s="124">
        <f t="shared" si="58"/>
        <v>-82.908849823836363</v>
      </c>
      <c r="Q149" s="125">
        <f t="shared" si="59"/>
        <v>0.88484881968911622</v>
      </c>
      <c r="R149" s="293"/>
      <c r="S149" s="47">
        <v>0.94444444444444409</v>
      </c>
      <c r="T149" s="120">
        <v>0.96615740740740708</v>
      </c>
      <c r="U149" s="111">
        <v>14.549999999999876</v>
      </c>
      <c r="V149" s="112">
        <v>31.2671114557028</v>
      </c>
      <c r="W149" s="126"/>
      <c r="X149" s="127"/>
      <c r="Y149" s="282"/>
      <c r="Z149" s="283"/>
      <c r="AA149" s="172">
        <f t="shared" si="60"/>
        <v>-414.54424911918159</v>
      </c>
      <c r="AB149" s="110">
        <f t="shared" si="61"/>
        <v>0.88484881968911622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2286</v>
      </c>
      <c r="G150" s="121">
        <f t="shared" si="62"/>
        <v>56738.520000000004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3189.8045729558057</v>
      </c>
      <c r="N150" s="106">
        <f t="shared" si="56"/>
        <v>637.9609145911611</v>
      </c>
      <c r="O150" s="123">
        <f t="shared" si="57"/>
        <v>0</v>
      </c>
      <c r="P150" s="124">
        <f t="shared" si="58"/>
        <v>-82.039085408838901</v>
      </c>
      <c r="Q150" s="125">
        <f t="shared" si="59"/>
        <v>0.88605682582105705</v>
      </c>
      <c r="R150" s="293"/>
      <c r="S150" s="47">
        <v>0.97638888888888853</v>
      </c>
      <c r="T150" s="120">
        <v>1.0062384259259256</v>
      </c>
      <c r="U150" s="111">
        <v>14.733333333333292</v>
      </c>
      <c r="V150" s="112">
        <v>42.999499456138103</v>
      </c>
      <c r="W150" s="126"/>
      <c r="X150" s="127"/>
      <c r="Y150" s="282"/>
      <c r="Z150" s="283"/>
      <c r="AA150" s="172">
        <f t="shared" si="60"/>
        <v>-410.19542704419428</v>
      </c>
      <c r="AB150" s="110">
        <f t="shared" si="61"/>
        <v>0.88605682582105716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4078</v>
      </c>
      <c r="G151" s="121">
        <f t="shared" si="62"/>
        <v>72955.42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3182.6913294797787</v>
      </c>
      <c r="N151" s="106">
        <f t="shared" si="56"/>
        <v>795.67283236994467</v>
      </c>
      <c r="O151" s="123">
        <f t="shared" si="57"/>
        <v>0</v>
      </c>
      <c r="P151" s="124">
        <f t="shared" si="58"/>
        <v>-104.32716763005533</v>
      </c>
      <c r="Q151" s="125">
        <f t="shared" si="59"/>
        <v>0.88408092485549405</v>
      </c>
      <c r="R151" s="293"/>
      <c r="S151" s="47">
        <v>1.0159722222222218</v>
      </c>
      <c r="T151" s="120">
        <v>1.0693518518518514</v>
      </c>
      <c r="U151" s="111">
        <v>15</v>
      </c>
      <c r="V151" s="112">
        <v>76.878331785946003</v>
      </c>
      <c r="W151" s="126"/>
      <c r="X151" s="127"/>
      <c r="Y151" s="282"/>
      <c r="Z151" s="283"/>
      <c r="AA151" s="172">
        <f t="shared" si="60"/>
        <v>-417.30867052022131</v>
      </c>
      <c r="AB151" s="110">
        <f t="shared" si="61"/>
        <v>0.88408092485549405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6359</v>
      </c>
      <c r="G152" s="121">
        <f t="shared" si="62"/>
        <v>105940.94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3179.3487958621708</v>
      </c>
      <c r="N152" s="106">
        <f t="shared" si="56"/>
        <v>635.86975917243421</v>
      </c>
      <c r="O152" s="123">
        <f t="shared" si="57"/>
        <v>0</v>
      </c>
      <c r="P152" s="124">
        <f t="shared" si="58"/>
        <v>-84.130240827565785</v>
      </c>
      <c r="Q152" s="125">
        <f t="shared" si="59"/>
        <v>0.8831524432950475</v>
      </c>
      <c r="R152" s="293"/>
      <c r="S152" s="47">
        <v>1.0791666666666664</v>
      </c>
      <c r="T152" s="120">
        <v>1.1624999999999996</v>
      </c>
      <c r="U152" s="111">
        <v>15</v>
      </c>
      <c r="V152" s="112">
        <v>120.00570698520499</v>
      </c>
      <c r="W152" s="126"/>
      <c r="X152" s="127"/>
      <c r="Y152" s="282"/>
      <c r="Z152" s="283"/>
      <c r="AA152" s="172">
        <f t="shared" si="60"/>
        <v>-420.65120413782915</v>
      </c>
      <c r="AB152" s="110">
        <f t="shared" si="61"/>
        <v>0.8831524432950475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3104.7188642603028</v>
      </c>
      <c r="N157" s="138">
        <f>M157/L157</f>
        <v>745.13252742247266</v>
      </c>
      <c r="O157" s="139">
        <f>L157-I157</f>
        <v>0</v>
      </c>
      <c r="P157" s="140">
        <f>N157-K157</f>
        <v>-94.867472577527224</v>
      </c>
      <c r="Q157" s="141">
        <f>N157/K157</f>
        <v>0.88706253264580093</v>
      </c>
      <c r="R157" s="294"/>
      <c r="S157" s="142">
        <v>0.70833333333333337</v>
      </c>
      <c r="T157" s="143">
        <v>1.1624999999999996</v>
      </c>
      <c r="U157" s="144"/>
      <c r="V157" s="166"/>
      <c r="W157" s="167"/>
      <c r="X157" s="138"/>
      <c r="Y157" s="285"/>
      <c r="Z157" s="286"/>
      <c r="AA157" s="174">
        <f>M157-J157</f>
        <v>-395.28113573969722</v>
      </c>
      <c r="AB157" s="141">
        <f>M157/J157</f>
        <v>0.88706253264580082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561" priority="1" operator="greaterThan">
      <formula>0</formula>
    </cfRule>
  </conditionalFormatting>
  <conditionalFormatting sqref="P5:P157 AA5:AA157">
    <cfRule type="cellIs" dxfId="560" priority="4" operator="lessThan">
      <formula>0</formula>
    </cfRule>
  </conditionalFormatting>
  <conditionalFormatting sqref="Q5:Q157 AB5:AB157">
    <cfRule type="cellIs" dxfId="559" priority="2" operator="greaterThan">
      <formula>1</formula>
    </cfRule>
    <cfRule type="cellIs" dxfId="558" priority="3" operator="lessThan">
      <formula>0.8</formula>
    </cfRule>
  </conditionalFormatting>
  <conditionalFormatting sqref="AC5:AC6 R5:R157 AC90:AC95">
    <cfRule type="cellIs" dxfId="557" priority="5" operator="lessThan">
      <formula>0.8</formula>
    </cfRule>
  </conditionalFormatting>
  <conditionalFormatting sqref="AC12:AC20">
    <cfRule type="cellIs" dxfId="556" priority="13" operator="lessThan">
      <formula>0.8</formula>
    </cfRule>
  </conditionalFormatting>
  <conditionalFormatting sqref="AC22:AC27">
    <cfRule type="cellIs" dxfId="555" priority="12" operator="lessThan">
      <formula>0.8</formula>
    </cfRule>
  </conditionalFormatting>
  <conditionalFormatting sqref="AC39">
    <cfRule type="cellIs" dxfId="554" priority="11" operator="lessThan">
      <formula>0.8</formula>
    </cfRule>
  </conditionalFormatting>
  <conditionalFormatting sqref="AC56">
    <cfRule type="cellIs" dxfId="553" priority="7" operator="lessThan">
      <formula>0.8</formula>
    </cfRule>
  </conditionalFormatting>
  <conditionalFormatting sqref="AC73:AC78">
    <cfRule type="cellIs" dxfId="552" priority="6" operator="lessThan">
      <formula>0.8</formula>
    </cfRule>
  </conditionalFormatting>
  <conditionalFormatting sqref="AC107">
    <cfRule type="cellIs" dxfId="551" priority="10" operator="lessThan">
      <formula>0.8</formula>
    </cfRule>
  </conditionalFormatting>
  <conditionalFormatting sqref="AC124">
    <cfRule type="cellIs" dxfId="550" priority="9" operator="lessThan">
      <formula>0.8</formula>
    </cfRule>
  </conditionalFormatting>
  <conditionalFormatting sqref="AC141:AC146">
    <cfRule type="cellIs" dxfId="549" priority="8" operator="lessThan">
      <formula>0.8</formula>
    </cfRule>
  </conditionalFormatting>
  <dataValidations count="1">
    <dataValidation type="list" allowBlank="1" showInputMessage="1" showErrorMessage="1" sqref="Y5:Z157" xr:uid="{6FA9D913-1A19-42CA-8846-BB3A1C865EFF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0DD2-337C-43D0-AA1A-C8E6CDCBA903}">
  <sheetPr codeName="工作表15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C22" sqref="B21:X38"/>
      <selection pane="bottomLeft" activeCell="AC107" sqref="AC107:AC10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63287</v>
      </c>
      <c r="E1" s="88" t="s">
        <v>3</v>
      </c>
      <c r="F1" s="89">
        <f>SUM(G5:G140)</f>
        <v>2888781.8000000007</v>
      </c>
      <c r="G1" s="90" t="s">
        <v>84</v>
      </c>
      <c r="H1" s="91">
        <f>L21+L38+L55+L72+L89+L106+L123+L140</f>
        <v>156.33333333333334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46137</v>
      </c>
      <c r="B2" s="343"/>
      <c r="C2" s="92" t="s">
        <v>40</v>
      </c>
      <c r="D2" s="93">
        <f>AVERAGE(N21,N38,N55,N72,N89,N106,N123,N140)</f>
        <v>127.38219018273963</v>
      </c>
      <c r="E2" s="93" t="s">
        <v>91</v>
      </c>
      <c r="F2" s="94">
        <f>F1/D1</f>
        <v>45.645737671243708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57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3646</v>
      </c>
      <c r="G5" s="148">
        <f t="shared" ref="G5:G7" si="0">E5*F5</f>
        <v>206983.42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1781.7585139318903</v>
      </c>
      <c r="N5" s="152">
        <f>M5/L5</f>
        <v>74.239938080495435</v>
      </c>
      <c r="O5" s="154">
        <f>L5-I5</f>
        <v>0</v>
      </c>
      <c r="P5" s="155">
        <f>N5-K5</f>
        <v>-9.0933952528378938</v>
      </c>
      <c r="Q5" s="156">
        <f>N5/K5</f>
        <v>0.89087925696594528</v>
      </c>
      <c r="R5" s="292">
        <f>Q21</f>
        <v>0.89397040825882912</v>
      </c>
      <c r="S5" s="157">
        <v>0.29166666666666669</v>
      </c>
      <c r="T5" s="158">
        <v>0.37692129629629634</v>
      </c>
      <c r="U5" s="159"/>
      <c r="V5" s="160">
        <v>122.77758085030952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-218.24148606810968</v>
      </c>
      <c r="AF5" s="132">
        <f>M5/J5</f>
        <v>0.89087925696594517</v>
      </c>
      <c r="AG5" s="367">
        <f>AF21</f>
        <v>0.89397040825882901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3750</v>
      </c>
      <c r="G6" s="103">
        <f t="shared" si="0"/>
        <v>223200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1791.9997644980879</v>
      </c>
      <c r="N6" s="106">
        <f>M6/L6</f>
        <v>74.666656854086995</v>
      </c>
      <c r="O6" s="108">
        <f>L6-I6</f>
        <v>0</v>
      </c>
      <c r="P6" s="109">
        <f>N6-K6</f>
        <v>-8.666676479246334</v>
      </c>
      <c r="Q6" s="110">
        <f>N6/K6</f>
        <v>0.89599988224904403</v>
      </c>
      <c r="R6" s="293"/>
      <c r="S6" s="47">
        <v>0.38055555555555554</v>
      </c>
      <c r="T6" s="48">
        <v>0.46774305555555551</v>
      </c>
      <c r="U6" s="111">
        <v>5.2333333333332455</v>
      </c>
      <c r="V6" s="112">
        <v>125.55805221493381</v>
      </c>
      <c r="W6" s="113">
        <v>0.46774305555555551</v>
      </c>
      <c r="X6" s="116">
        <v>0.50555555555555554</v>
      </c>
      <c r="Y6" s="12"/>
      <c r="Z6" s="198"/>
      <c r="AA6" s="282"/>
      <c r="AB6" s="283"/>
      <c r="AC6" s="12">
        <v>4</v>
      </c>
      <c r="AD6" s="198"/>
      <c r="AE6" s="117">
        <f>M6-J6</f>
        <v>-208.00023550191213</v>
      </c>
      <c r="AF6" s="110">
        <f>M6/J6</f>
        <v>0.89599988224904392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2012</v>
      </c>
      <c r="G7" s="103">
        <f t="shared" si="0"/>
        <v>155608.08000000002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1790.064171122995</v>
      </c>
      <c r="N7" s="106">
        <f>M7/L7</f>
        <v>77.828877005347607</v>
      </c>
      <c r="O7" s="108">
        <f>L7-I7</f>
        <v>0</v>
      </c>
      <c r="P7" s="109">
        <f>N7-K7</f>
        <v>-9.1276447337828301</v>
      </c>
      <c r="Q7" s="110">
        <f>N7/K7</f>
        <v>0.89503208556149749</v>
      </c>
      <c r="R7" s="293"/>
      <c r="S7" s="47">
        <v>0.50555555555555554</v>
      </c>
      <c r="T7" s="48">
        <v>0.55238425925925927</v>
      </c>
      <c r="U7" s="111">
        <v>55</v>
      </c>
      <c r="V7" s="112">
        <v>67.438923110933175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-209.93582887700495</v>
      </c>
      <c r="AF7" s="110">
        <f>M7/J7</f>
        <v>0.89503208556149749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1787.940816517658</v>
      </c>
      <c r="N21" s="138">
        <f>M21/L21</f>
        <v>75.5467950641264</v>
      </c>
      <c r="O21" s="139">
        <f>L21-I21</f>
        <v>0</v>
      </c>
      <c r="P21" s="140">
        <f>N21-K21</f>
        <v>-8.9602471893947211</v>
      </c>
      <c r="Q21" s="141">
        <f>N21/K21</f>
        <v>0.89397040825882912</v>
      </c>
      <c r="R21" s="294"/>
      <c r="S21" s="142">
        <v>0.29166666666666669</v>
      </c>
      <c r="T21" s="143">
        <v>0.55238425925925927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10</v>
      </c>
      <c r="AD21" s="180">
        <f>SUM(AD5:AD20)</f>
        <v>0</v>
      </c>
      <c r="AE21" s="168">
        <f>M21-J21</f>
        <v>-212.05918348234195</v>
      </c>
      <c r="AF21" s="141">
        <f>M21/J21</f>
        <v>0.89397040825882901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2426</v>
      </c>
      <c r="G22" s="148">
        <f t="shared" ref="G22:G25" si="5">E22*F22</f>
        <v>130421.75999999999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1785.0960953011249</v>
      </c>
      <c r="N22" s="152">
        <f>M22/L22</f>
        <v>89.254804765056249</v>
      </c>
      <c r="O22" s="154">
        <f>L22-I22</f>
        <v>0</v>
      </c>
      <c r="P22" s="155">
        <f>N22-K22</f>
        <v>-10.745195234943751</v>
      </c>
      <c r="Q22" s="156">
        <f>N22/K22</f>
        <v>0.8925480476505625</v>
      </c>
      <c r="R22" s="292">
        <f>Q38</f>
        <v>0.89402227978244764</v>
      </c>
      <c r="S22" s="157">
        <v>0.29166666666666669</v>
      </c>
      <c r="T22" s="158">
        <v>0.34828703703703706</v>
      </c>
      <c r="U22" s="159"/>
      <c r="V22" s="160">
        <v>81.541828690990286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-214.90390469887507</v>
      </c>
      <c r="AF22" s="156">
        <f>M22/J22</f>
        <v>0.8925480476505625</v>
      </c>
      <c r="AG22" s="362">
        <f>AF38</f>
        <v>0.89402227978244753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1609</v>
      </c>
      <c r="G23" s="103">
        <f t="shared" si="5"/>
        <v>76218.33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1786.7999999999988</v>
      </c>
      <c r="N23" s="106">
        <f>M23/L23</f>
        <v>85.085714285714232</v>
      </c>
      <c r="O23" s="108">
        <f>L23-I23</f>
        <v>0</v>
      </c>
      <c r="P23" s="109">
        <f>N23-K23</f>
        <v>-10.152380952381009</v>
      </c>
      <c r="Q23" s="110">
        <f>N23/K23</f>
        <v>0.89339999999999942</v>
      </c>
      <c r="R23" s="293"/>
      <c r="S23" s="47">
        <v>0.35208333333333336</v>
      </c>
      <c r="T23" s="48">
        <v>0.38959490740740743</v>
      </c>
      <c r="U23" s="111">
        <v>5.4666666666666686</v>
      </c>
      <c r="V23" s="112">
        <v>54.029550033579618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-213.20000000000118</v>
      </c>
      <c r="AF23" s="110">
        <f>M23/J23</f>
        <v>0.89339999999999942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2382</v>
      </c>
      <c r="G24" s="103">
        <f t="shared" si="5"/>
        <v>141824.28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1792.0494679135727</v>
      </c>
      <c r="N24" s="106">
        <f>M24/L24</f>
        <v>77.91519425711185</v>
      </c>
      <c r="O24" s="108">
        <f>L24-I24</f>
        <v>0</v>
      </c>
      <c r="P24" s="109">
        <f>N24-K24</f>
        <v>-9.0413274820185876</v>
      </c>
      <c r="Q24" s="110">
        <f>N24/K24</f>
        <v>0.89602473395678628</v>
      </c>
      <c r="R24" s="293"/>
      <c r="S24" s="47">
        <v>0.39305555555555555</v>
      </c>
      <c r="T24" s="48">
        <v>0.44843749999999999</v>
      </c>
      <c r="U24" s="111">
        <v>4.9833333333332863</v>
      </c>
      <c r="V24" s="112">
        <v>79.752262735468634</v>
      </c>
      <c r="W24" s="113">
        <v>0.44843749999999999</v>
      </c>
      <c r="X24" s="116">
        <v>0.48680555555555549</v>
      </c>
      <c r="Y24" s="12"/>
      <c r="Z24" s="198"/>
      <c r="AA24" s="282"/>
      <c r="AB24" s="283"/>
      <c r="AC24" s="12">
        <v>3</v>
      </c>
      <c r="AD24" s="198"/>
      <c r="AE24" s="117">
        <f>M24-J24</f>
        <v>-207.9505320864273</v>
      </c>
      <c r="AF24" s="110">
        <f>M24/J24</f>
        <v>0.89602473395678639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1991</v>
      </c>
      <c r="G25" s="103">
        <f t="shared" si="5"/>
        <v>142456.04999999999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1788.2326750448838</v>
      </c>
      <c r="N25" s="106">
        <f>M25/L25</f>
        <v>81.283303411131087</v>
      </c>
      <c r="O25" s="108">
        <f>L25-I25</f>
        <v>0</v>
      </c>
      <c r="P25" s="109">
        <f>N25-K25</f>
        <v>-9.6257874979598199</v>
      </c>
      <c r="Q25" s="110">
        <f>N25/K25</f>
        <v>0.89411633752244202</v>
      </c>
      <c r="R25" s="293"/>
      <c r="S25" s="47">
        <v>0.48680555555555549</v>
      </c>
      <c r="T25" s="48">
        <v>0.53319444444444442</v>
      </c>
      <c r="U25" s="111">
        <v>55.249999999999922</v>
      </c>
      <c r="V25" s="112">
        <v>66.803387314797618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-211.76732495511624</v>
      </c>
      <c r="AF25" s="110">
        <f>M25/J25</f>
        <v>0.89411633752244191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1788.0445595648951</v>
      </c>
      <c r="N38" s="138">
        <f>M38/L38</f>
        <v>83.164863235576519</v>
      </c>
      <c r="O38" s="139">
        <f>L38-I38</f>
        <v>0</v>
      </c>
      <c r="P38" s="140">
        <f>N38-K38</f>
        <v>-9.8583925783769644</v>
      </c>
      <c r="Q38" s="141">
        <f>N38/K38</f>
        <v>0.89402227978244764</v>
      </c>
      <c r="R38" s="294"/>
      <c r="S38" s="142">
        <v>0.29166666666666669</v>
      </c>
      <c r="T38" s="143">
        <v>0.53319444444444442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9</v>
      </c>
      <c r="AD38" s="180">
        <f>SUM(AD22:AD37)</f>
        <v>0</v>
      </c>
      <c r="AE38" s="168">
        <f>M38-J38</f>
        <v>-211.95544043510495</v>
      </c>
      <c r="AF38" s="141">
        <f>M38/J38</f>
        <v>0.89402227978244753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3471</v>
      </c>
      <c r="G39" s="148">
        <f t="shared" ref="G39:G42" si="9">E39*F39</f>
        <v>68378.7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1080.0019098143239</v>
      </c>
      <c r="N39" s="152">
        <f>M39/L39</f>
        <v>83.077069985717216</v>
      </c>
      <c r="O39" s="154">
        <f>L39-I39</f>
        <v>0</v>
      </c>
      <c r="P39" s="155">
        <f>N39-K39</f>
        <v>-9.2306223219750905</v>
      </c>
      <c r="Q39" s="156">
        <f>N39/K39</f>
        <v>0.90000159151193648</v>
      </c>
      <c r="R39" s="292">
        <f>Q55</f>
        <v>0.89496689913226823</v>
      </c>
      <c r="S39" s="157">
        <v>0.25</v>
      </c>
      <c r="T39" s="158">
        <v>0.38390046296296299</v>
      </c>
      <c r="U39" s="159"/>
      <c r="V39" s="160">
        <v>192.83299233776768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-119.99809018567612</v>
      </c>
      <c r="AF39" s="156">
        <f>M39/J39</f>
        <v>0.90000159151193659</v>
      </c>
      <c r="AG39" s="277">
        <f>AF55</f>
        <v>0.89496689913226823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1476</v>
      </c>
      <c r="G40" s="103">
        <f t="shared" si="9"/>
        <v>114168.59999999999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1790.7662025924142</v>
      </c>
      <c r="N40" s="106">
        <f>M40/L40</f>
        <v>68.875623176631308</v>
      </c>
      <c r="O40" s="108">
        <f>L40-I40</f>
        <v>0</v>
      </c>
      <c r="P40" s="109">
        <f>N40-K40</f>
        <v>-8.047453746445612</v>
      </c>
      <c r="Q40" s="110">
        <f>N40/K40</f>
        <v>0.89538310129620702</v>
      </c>
      <c r="R40" s="293"/>
      <c r="S40" s="47">
        <v>0.38749999999999996</v>
      </c>
      <c r="T40" s="48">
        <v>0.42184027777777772</v>
      </c>
      <c r="U40" s="111">
        <v>5.1833333333332376</v>
      </c>
      <c r="V40" s="112">
        <v>49.453691873230326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-209.23379740758583</v>
      </c>
      <c r="AF40" s="110">
        <f>M40/J40</f>
        <v>0.89538310129620713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1384</v>
      </c>
      <c r="G41" s="103">
        <f t="shared" si="9"/>
        <v>82126.559999999998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1786.6164953622497</v>
      </c>
      <c r="N41" s="106">
        <f>M41/L41</f>
        <v>74.442353973427075</v>
      </c>
      <c r="O41" s="108">
        <f>L41-I41</f>
        <v>0</v>
      </c>
      <c r="P41" s="109">
        <f>N41-K41</f>
        <v>-8.8909793599062539</v>
      </c>
      <c r="Q41" s="110">
        <f>N41/K41</f>
        <v>0.89330824768112493</v>
      </c>
      <c r="R41" s="293"/>
      <c r="S41" s="47">
        <v>0.42569444444444438</v>
      </c>
      <c r="T41" s="48">
        <v>0.45796296296296291</v>
      </c>
      <c r="U41" s="111">
        <v>5.5499999999999883</v>
      </c>
      <c r="V41" s="112">
        <v>46.478917112630278</v>
      </c>
      <c r="W41" s="113">
        <v>0.45796296296296291</v>
      </c>
      <c r="X41" s="116">
        <v>0.49652777777777768</v>
      </c>
      <c r="Y41" s="12"/>
      <c r="Z41" s="198"/>
      <c r="AA41" s="282"/>
      <c r="AB41" s="283"/>
      <c r="AC41" s="12">
        <v>1</v>
      </c>
      <c r="AD41" s="198"/>
      <c r="AE41" s="117">
        <f>M41-J41</f>
        <v>-213.38350463775032</v>
      </c>
      <c r="AF41" s="110">
        <f>M41/J41</f>
        <v>0.89330824768112482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2966</v>
      </c>
      <c r="G42" s="103">
        <f t="shared" si="9"/>
        <v>174015.22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1786.3770659833438</v>
      </c>
      <c r="N42" s="106">
        <f>M42/L42</f>
        <v>77.668568086232341</v>
      </c>
      <c r="O42" s="108">
        <f>L42-I42</f>
        <v>0</v>
      </c>
      <c r="P42" s="109">
        <f>N42-K42</f>
        <v>-9.2879536528980964</v>
      </c>
      <c r="Q42" s="110">
        <f>N42/K42</f>
        <v>0.89318853299167189</v>
      </c>
      <c r="R42" s="293"/>
      <c r="S42" s="47">
        <v>0.49652777777777768</v>
      </c>
      <c r="T42" s="48">
        <v>0.56570601851851843</v>
      </c>
      <c r="U42" s="111">
        <v>55.533333333333275</v>
      </c>
      <c r="V42" s="112">
        <v>99.620625112559139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-213.62293401665625</v>
      </c>
      <c r="AF42" s="110">
        <f>M42/J42</f>
        <v>0.89318853299167189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1610.9404184380828</v>
      </c>
      <c r="N55" s="138">
        <f t="shared" ref="N55:N60" si="13">M55/L55</f>
        <v>74.927461322701532</v>
      </c>
      <c r="O55" s="139">
        <f t="shared" ref="O55:O60" si="14">L55-I55</f>
        <v>0</v>
      </c>
      <c r="P55" s="140">
        <f t="shared" ref="P55:P60" si="15">N55-K55</f>
        <v>-8.7934689098566139</v>
      </c>
      <c r="Q55" s="141">
        <f t="shared" ref="Q55:Q60" si="16">N55/K55</f>
        <v>0.89496689913226823</v>
      </c>
      <c r="R55" s="294"/>
      <c r="S55" s="142">
        <v>0.25</v>
      </c>
      <c r="T55" s="143">
        <v>0.56570601851851843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 t="shared" ref="AE55:AE60" si="17">M55-J55</f>
        <v>-189.05958156191718</v>
      </c>
      <c r="AF55" s="141">
        <f t="shared" ref="AF55:AF60" si="18">M55/J55</f>
        <v>0.89496689913226823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2612</v>
      </c>
      <c r="G56" s="148">
        <f t="shared" ref="G56:G60" si="19">E56*F56</f>
        <v>75382.319999999992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3169.7345515624024</v>
      </c>
      <c r="N56" s="152">
        <f t="shared" si="13"/>
        <v>166.82813429275802</v>
      </c>
      <c r="O56" s="154">
        <f t="shared" si="14"/>
        <v>0</v>
      </c>
      <c r="P56" s="155">
        <f t="shared" si="15"/>
        <v>-22.645549917768307</v>
      </c>
      <c r="Q56" s="156">
        <f t="shared" si="16"/>
        <v>0.88048181987844509</v>
      </c>
      <c r="R56" s="292">
        <f>Q72</f>
        <v>0.89220334188345984</v>
      </c>
      <c r="S56" s="157">
        <v>0.25</v>
      </c>
      <c r="T56" s="158">
        <v>0.28432870370370372</v>
      </c>
      <c r="U56" s="159"/>
      <c r="V56" s="160">
        <v>49.4426260150872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-430.26544843759757</v>
      </c>
      <c r="AF56" s="156">
        <f t="shared" si="18"/>
        <v>0.88048181987844509</v>
      </c>
      <c r="AG56" s="277">
        <f>AF72</f>
        <v>0.89220334188345973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2794</v>
      </c>
      <c r="G57" s="103">
        <f t="shared" si="19"/>
        <v>86921.34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3167.2763388424419</v>
      </c>
      <c r="N57" s="106">
        <f t="shared" si="13"/>
        <v>166.698754675918</v>
      </c>
      <c r="O57" s="108">
        <f t="shared" si="14"/>
        <v>0</v>
      </c>
      <c r="P57" s="109">
        <f t="shared" si="15"/>
        <v>-22.774929534608333</v>
      </c>
      <c r="Q57" s="110">
        <f t="shared" si="16"/>
        <v>0.87979898301178938</v>
      </c>
      <c r="R57" s="293"/>
      <c r="S57" s="47">
        <v>0.28749999999999998</v>
      </c>
      <c r="T57" s="48">
        <v>0.32424768518518515</v>
      </c>
      <c r="U57" s="111">
        <v>4.5666666666666078</v>
      </c>
      <c r="V57" s="112">
        <v>52.928757097736572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-432.72366115755813</v>
      </c>
      <c r="AF57" s="110">
        <f t="shared" si="18"/>
        <v>0.87979898301178938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4162</v>
      </c>
      <c r="G58" s="103">
        <f t="shared" si="19"/>
        <v>160153.75999999998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3257.3715802560018</v>
      </c>
      <c r="N58" s="106">
        <f t="shared" si="13"/>
        <v>162.8685790128001</v>
      </c>
      <c r="O58" s="108">
        <f t="shared" si="14"/>
        <v>0</v>
      </c>
      <c r="P58" s="109">
        <f t="shared" si="15"/>
        <v>-17.131420987199903</v>
      </c>
      <c r="Q58" s="110">
        <f t="shared" si="16"/>
        <v>0.90482543896000056</v>
      </c>
      <c r="R58" s="293"/>
      <c r="S58" s="47">
        <v>0.32708333333333328</v>
      </c>
      <c r="T58" s="48">
        <v>0.38031249999999994</v>
      </c>
      <c r="U58" s="111">
        <v>5</v>
      </c>
      <c r="V58" s="112">
        <v>76.663037620158192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17"/>
        <v>-342.62841974399817</v>
      </c>
      <c r="AF58" s="110">
        <f t="shared" si="18"/>
        <v>0.90482543896000056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4874</v>
      </c>
      <c r="G59" s="103">
        <f t="shared" si="19"/>
        <v>184237.19999999998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3258.4198993927507</v>
      </c>
      <c r="N59" s="106">
        <f t="shared" si="13"/>
        <v>155.16285235203574</v>
      </c>
      <c r="O59" s="108">
        <f t="shared" si="14"/>
        <v>0</v>
      </c>
      <c r="P59" s="109">
        <f t="shared" si="15"/>
        <v>-16.265719076535675</v>
      </c>
      <c r="Q59" s="110">
        <f t="shared" si="16"/>
        <v>0.90511663872020853</v>
      </c>
      <c r="R59" s="293"/>
      <c r="S59" s="47">
        <v>0.38333333333333325</v>
      </c>
      <c r="T59" s="48">
        <v>0.44564814814814807</v>
      </c>
      <c r="U59" s="111">
        <v>5</v>
      </c>
      <c r="V59" s="112">
        <v>89.749022234519259</v>
      </c>
      <c r="W59" s="113">
        <v>0.44564814814814807</v>
      </c>
      <c r="X59" s="116">
        <v>0.48402777777777767</v>
      </c>
      <c r="Y59" s="12"/>
      <c r="Z59" s="198"/>
      <c r="AA59" s="282"/>
      <c r="AB59" s="283"/>
      <c r="AC59" s="12">
        <v>3</v>
      </c>
      <c r="AD59" s="198"/>
      <c r="AE59" s="199">
        <f t="shared" si="17"/>
        <v>-341.58010060724928</v>
      </c>
      <c r="AF59" s="200">
        <f t="shared" si="18"/>
        <v>0.90511663872020853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2361</v>
      </c>
      <c r="G60" s="103">
        <f t="shared" si="19"/>
        <v>70759.17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2484.1730769230767</v>
      </c>
      <c r="N60" s="106">
        <f t="shared" si="13"/>
        <v>118.29395604395603</v>
      </c>
      <c r="O60" s="108">
        <f t="shared" si="14"/>
        <v>0</v>
      </c>
      <c r="P60" s="109">
        <f t="shared" si="15"/>
        <v>-14.563186813186832</v>
      </c>
      <c r="Q60" s="110">
        <f t="shared" si="16"/>
        <v>0.89038461538461522</v>
      </c>
      <c r="R60" s="293"/>
      <c r="S60" s="47">
        <v>0.48402777777777767</v>
      </c>
      <c r="T60" s="48">
        <v>0.52362268518518507</v>
      </c>
      <c r="U60" s="111">
        <v>55.266666666666623</v>
      </c>
      <c r="V60" s="112">
        <v>57.025012192572987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-305.82692307692332</v>
      </c>
      <c r="AF60" s="200">
        <f t="shared" si="18"/>
        <v>0.89038461538461533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3067.3950893953347</v>
      </c>
      <c r="N72" s="138">
        <f t="shared" ref="N72:N77" si="24">M72/L72</f>
        <v>153.36975446976675</v>
      </c>
      <c r="O72" s="139">
        <f t="shared" ref="O72:O77" si="25">L72-I72</f>
        <v>0</v>
      </c>
      <c r="P72" s="140">
        <f t="shared" ref="P72:P77" si="26">N72-K72</f>
        <v>-18.530245530233259</v>
      </c>
      <c r="Q72" s="141">
        <f t="shared" ref="Q72:Q77" si="27">N72/K72</f>
        <v>0.89220334188345984</v>
      </c>
      <c r="R72" s="294"/>
      <c r="S72" s="142">
        <v>0.25</v>
      </c>
      <c r="T72" s="143">
        <v>0.52362268518518507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9</v>
      </c>
      <c r="AD72" s="191">
        <f>SUM(AD56:AD71)</f>
        <v>0</v>
      </c>
      <c r="AE72" s="168">
        <f t="shared" ref="AE72:AE77" si="28">M72-J72</f>
        <v>-370.60491060466529</v>
      </c>
      <c r="AF72" s="141">
        <f t="shared" ref="AF72:AF77" si="29">M72/J72</f>
        <v>0.89220334188345973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455</v>
      </c>
      <c r="G73" s="148">
        <f t="shared" ref="G73:G77" si="30">E73*F73</f>
        <v>12307.75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2968.5941191807683</v>
      </c>
      <c r="N73" s="152">
        <f t="shared" si="24"/>
        <v>494.76568653012805</v>
      </c>
      <c r="O73" s="154">
        <f t="shared" si="25"/>
        <v>0</v>
      </c>
      <c r="P73" s="155">
        <f t="shared" si="26"/>
        <v>-50.73431346987195</v>
      </c>
      <c r="Q73" s="156">
        <f t="shared" si="27"/>
        <v>0.90699484240170125</v>
      </c>
      <c r="R73" s="292">
        <f>Q89</f>
        <v>0.899298037350859</v>
      </c>
      <c r="S73" s="206">
        <v>0.29166666666666669</v>
      </c>
      <c r="T73" s="158">
        <v>0.29804398148148148</v>
      </c>
      <c r="U73" s="159"/>
      <c r="V73" s="160">
        <v>9.1962723444099108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-304.4058808192317</v>
      </c>
      <c r="AF73" s="156">
        <f t="shared" si="29"/>
        <v>0.90699484240170125</v>
      </c>
      <c r="AG73" s="277">
        <f>AF89</f>
        <v>0.899298037350859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814</v>
      </c>
      <c r="G74" s="103">
        <f t="shared" si="30"/>
        <v>17842.88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3255.5807949676464</v>
      </c>
      <c r="N74" s="106">
        <f t="shared" si="24"/>
        <v>542.59679916127436</v>
      </c>
      <c r="O74" s="108">
        <f t="shared" si="25"/>
        <v>0</v>
      </c>
      <c r="P74" s="109">
        <f t="shared" si="26"/>
        <v>-57.403200838725638</v>
      </c>
      <c r="Q74" s="110">
        <f t="shared" si="27"/>
        <v>0.90432799860212398</v>
      </c>
      <c r="R74" s="293"/>
      <c r="S74" s="47">
        <v>0.30138888888888887</v>
      </c>
      <c r="T74" s="48">
        <v>0.31180555555555556</v>
      </c>
      <c r="U74" s="111">
        <v>4.8166666666666469</v>
      </c>
      <c r="V74" s="112">
        <v>15.001931475789213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-344.4192050323536</v>
      </c>
      <c r="AF74" s="110">
        <f t="shared" si="29"/>
        <v>0.90432799860212398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1274</v>
      </c>
      <c r="G75" s="103">
        <f t="shared" si="30"/>
        <v>38678.639999999999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2652.1180131291812</v>
      </c>
      <c r="N75" s="106">
        <f t="shared" si="24"/>
        <v>241.1016375571983</v>
      </c>
      <c r="O75" s="108">
        <f t="shared" si="25"/>
        <v>0</v>
      </c>
      <c r="P75" s="109">
        <f t="shared" si="26"/>
        <v>-31.625635170074446</v>
      </c>
      <c r="Q75" s="110">
        <f t="shared" si="27"/>
        <v>0.88403933770972709</v>
      </c>
      <c r="R75" s="293"/>
      <c r="S75" s="47">
        <v>0.31527777777777777</v>
      </c>
      <c r="T75" s="48">
        <v>0.33528935185185182</v>
      </c>
      <c r="U75" s="111">
        <v>4.9999999999999822</v>
      </c>
      <c r="V75" s="112">
        <v>28.822246831244875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-347.88198687081876</v>
      </c>
      <c r="AF75" s="110">
        <f t="shared" si="29"/>
        <v>0.88403933770972709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1085</v>
      </c>
      <c r="G76" s="103">
        <f t="shared" si="30"/>
        <v>25161.15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2249.1475910015988</v>
      </c>
      <c r="N76" s="106">
        <f t="shared" si="24"/>
        <v>374.85793183359982</v>
      </c>
      <c r="O76" s="108">
        <f t="shared" si="25"/>
        <v>0</v>
      </c>
      <c r="P76" s="109">
        <f t="shared" si="26"/>
        <v>-41.808734833066865</v>
      </c>
      <c r="Q76" s="110">
        <f t="shared" si="27"/>
        <v>0.89965903640063949</v>
      </c>
      <c r="R76" s="293"/>
      <c r="S76" s="47">
        <v>0.33888888888888885</v>
      </c>
      <c r="T76" s="48">
        <v>0.35898148148148146</v>
      </c>
      <c r="U76" s="111">
        <v>5.1833333333333176</v>
      </c>
      <c r="V76" s="112">
        <v>28.944298835902284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-250.85240899840119</v>
      </c>
      <c r="AF76" s="110">
        <f t="shared" si="29"/>
        <v>0.89965903640063949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2342</v>
      </c>
      <c r="G77" s="103">
        <f t="shared" si="30"/>
        <v>55154.1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2249.819191240133</v>
      </c>
      <c r="N77" s="106">
        <f t="shared" si="24"/>
        <v>374.96986520668884</v>
      </c>
      <c r="O77" s="108">
        <f t="shared" si="25"/>
        <v>0</v>
      </c>
      <c r="P77" s="109">
        <f t="shared" si="26"/>
        <v>-41.696801459977848</v>
      </c>
      <c r="Q77" s="110">
        <f t="shared" si="27"/>
        <v>0.89992767649605321</v>
      </c>
      <c r="R77" s="293"/>
      <c r="S77" s="47">
        <v>0.36249999999999993</v>
      </c>
      <c r="T77" s="48">
        <v>0.4058680555555555</v>
      </c>
      <c r="U77" s="111">
        <v>5.066666666666606</v>
      </c>
      <c r="V77" s="112">
        <v>62.4583524521112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8"/>
        <v>-250.18080875986698</v>
      </c>
      <c r="AF77" s="110">
        <f t="shared" si="29"/>
        <v>0.89992767649605321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2675.0519419038651</v>
      </c>
      <c r="N89" s="138">
        <f>M89/L89</f>
        <v>382.15027741483789</v>
      </c>
      <c r="O89" s="139">
        <f>L89-I89</f>
        <v>0</v>
      </c>
      <c r="P89" s="140">
        <f>N89-K89</f>
        <v>-42.792579728019234</v>
      </c>
      <c r="Q89" s="141">
        <f>N89/K89</f>
        <v>0.899298037350859</v>
      </c>
      <c r="R89" s="294"/>
      <c r="S89" s="142">
        <v>0.29166666666666669</v>
      </c>
      <c r="T89" s="143">
        <v>0.4058680555555555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7</v>
      </c>
      <c r="AD89" s="191">
        <f>SUM(AD73:AD88)</f>
        <v>0</v>
      </c>
      <c r="AE89" s="168">
        <f>M89-J89</f>
        <v>-299.54805809613481</v>
      </c>
      <c r="AF89" s="141">
        <f>M89/J89</f>
        <v>0.899298037350859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2244</v>
      </c>
      <c r="G90" s="148">
        <f t="shared" ref="G90" si="34">E90*F90</f>
        <v>100935.12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1605.9323639047807</v>
      </c>
      <c r="N90" s="152">
        <f>M90/L90</f>
        <v>76.472969709751467</v>
      </c>
      <c r="O90" s="154">
        <f>L90-I90</f>
        <v>0</v>
      </c>
      <c r="P90" s="155">
        <f>N90-K90</f>
        <v>-9.2413160045342408</v>
      </c>
      <c r="Q90" s="156">
        <f>N90/K90</f>
        <v>0.89218464661376717</v>
      </c>
      <c r="R90" s="292">
        <f>Q106</f>
        <v>0.89218464661376717</v>
      </c>
      <c r="S90" s="157">
        <v>0.70833333333333337</v>
      </c>
      <c r="T90" s="158">
        <v>0.766550925925926</v>
      </c>
      <c r="U90" s="159"/>
      <c r="V90" s="160">
        <v>83.839147292994653</v>
      </c>
      <c r="W90" s="158"/>
      <c r="X90" s="169"/>
      <c r="Y90" s="196"/>
      <c r="Z90" s="197"/>
      <c r="AA90" s="295"/>
      <c r="AB90" s="296"/>
      <c r="AC90" s="196">
        <v>3</v>
      </c>
      <c r="AD90" s="197"/>
      <c r="AE90" s="115">
        <f>M90-J90</f>
        <v>-194.06763609521931</v>
      </c>
      <c r="AF90" s="156">
        <f>M90/J90</f>
        <v>0.89218464661376706</v>
      </c>
      <c r="AG90" s="277">
        <f>AF106</f>
        <v>0.89218464661376706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1605.9323639047807</v>
      </c>
      <c r="N106" s="138">
        <f>M106/L106</f>
        <v>76.472969709751467</v>
      </c>
      <c r="O106" s="139">
        <f>L106-I106</f>
        <v>0</v>
      </c>
      <c r="P106" s="140">
        <f>N106-K106</f>
        <v>-9.2413160045342408</v>
      </c>
      <c r="Q106" s="141">
        <f>N106/K106</f>
        <v>0.89218464661376717</v>
      </c>
      <c r="R106" s="294"/>
      <c r="S106" s="142">
        <v>0.70833333333333337</v>
      </c>
      <c r="T106" s="143">
        <v>0.766550925925926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3</v>
      </c>
      <c r="AD106" s="180">
        <f t="shared" si="39"/>
        <v>0</v>
      </c>
      <c r="AE106" s="168">
        <f>M106-J106</f>
        <v>-194.06763609521931</v>
      </c>
      <c r="AF106" s="141">
        <f>M106/J106</f>
        <v>0.89218464661376706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1706</v>
      </c>
      <c r="G107" s="148">
        <f t="shared" ref="G107:G109" si="40">E107*F107</f>
        <v>86443.02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1783.8235807860283</v>
      </c>
      <c r="N107" s="152">
        <f>M107/L107</f>
        <v>89.191179039301417</v>
      </c>
      <c r="O107" s="154">
        <f>L107-I107</f>
        <v>0</v>
      </c>
      <c r="P107" s="155">
        <f>N107-K107</f>
        <v>-10.808820960698583</v>
      </c>
      <c r="Q107" s="156">
        <f>N107/K107</f>
        <v>0.89191179039301416</v>
      </c>
      <c r="R107" s="292">
        <f>Q123</f>
        <v>0.87662574220077394</v>
      </c>
      <c r="S107" s="157">
        <v>0.70833333333333337</v>
      </c>
      <c r="T107" s="158">
        <v>0.74817129629629631</v>
      </c>
      <c r="U107" s="159"/>
      <c r="V107" s="160">
        <v>57.382356137985262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-216.17641921397171</v>
      </c>
      <c r="AF107" s="156">
        <f>M107/J107</f>
        <v>0.89191179039301416</v>
      </c>
      <c r="AG107" s="362">
        <f>AF123</f>
        <v>0.89256439205896998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958</v>
      </c>
      <c r="G108" s="103">
        <f t="shared" si="40"/>
        <v>51818.22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0.75208333333333333</v>
      </c>
      <c r="T108" s="48">
        <v>0.77443287037037034</v>
      </c>
      <c r="U108" s="111">
        <v>5.633333333333308</v>
      </c>
      <c r="V108" s="112">
        <v>32.183650615901456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3180</v>
      </c>
      <c r="G109" s="103">
        <f t="shared" si="40"/>
        <v>122080.2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1785.5627715677908</v>
      </c>
      <c r="N109" s="106">
        <f>M109/L109</f>
        <v>111.59767322298693</v>
      </c>
      <c r="O109" s="108">
        <f>L109-I109</f>
        <v>0</v>
      </c>
      <c r="P109" s="109">
        <f>N109-K109</f>
        <v>-13.402326777013073</v>
      </c>
      <c r="Q109" s="110">
        <f>N109/K109</f>
        <v>0.89278138578389543</v>
      </c>
      <c r="R109" s="293"/>
      <c r="S109" s="47">
        <v>0.77777777777777779</v>
      </c>
      <c r="T109" s="48">
        <v>0.85197916666666673</v>
      </c>
      <c r="U109" s="111">
        <v>4.8166666666667268</v>
      </c>
      <c r="V109" s="112">
        <v>106.857066600056</v>
      </c>
      <c r="W109" s="113"/>
      <c r="X109" s="116"/>
      <c r="Y109" s="12"/>
      <c r="Z109" s="198"/>
      <c r="AA109" s="282"/>
      <c r="AB109" s="283"/>
      <c r="AC109" s="12">
        <v>4</v>
      </c>
      <c r="AD109" s="198"/>
      <c r="AE109" s="117">
        <f>M109-J109</f>
        <v>-214.43722843220917</v>
      </c>
      <c r="AF109" s="110">
        <f>M109/J109</f>
        <v>0.89278138578389543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1785.1287841179399</v>
      </c>
      <c r="N123" s="138">
        <f>M123/L123</f>
        <v>95.631899149175339</v>
      </c>
      <c r="O123" s="139">
        <f>L123-I123</f>
        <v>0.3333333333333357</v>
      </c>
      <c r="P123" s="140">
        <f>N123-K123</f>
        <v>-13.459009941733754</v>
      </c>
      <c r="Q123" s="141">
        <f>N123/K123</f>
        <v>0.87662574220077394</v>
      </c>
      <c r="R123" s="294"/>
      <c r="S123" s="142">
        <v>0.70833333333333337</v>
      </c>
      <c r="T123" s="143">
        <v>0.85197916666666673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6</v>
      </c>
      <c r="AD123" s="180">
        <f t="shared" si="46"/>
        <v>0</v>
      </c>
      <c r="AE123" s="168">
        <f>M123-J123</f>
        <v>-214.87121588206014</v>
      </c>
      <c r="AF123" s="141">
        <f>M123/J123</f>
        <v>0.89256439205896998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1778</v>
      </c>
      <c r="G124" s="148">
        <f t="shared" ref="G124:G126" si="47">E124*F124</f>
        <v>84632.8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1787.255248618784</v>
      </c>
      <c r="N124" s="152">
        <f>M124/L124</f>
        <v>77.70674993994713</v>
      </c>
      <c r="O124" s="154">
        <f>L124-I124</f>
        <v>0</v>
      </c>
      <c r="P124" s="155">
        <f>N124-K124</f>
        <v>-9.2497717991833071</v>
      </c>
      <c r="Q124" s="156">
        <f>N124/K124</f>
        <v>0.89362762430939202</v>
      </c>
      <c r="R124" s="292">
        <f>Q140</f>
        <v>0.89462526260378472</v>
      </c>
      <c r="S124" s="157">
        <v>0.70833333333333337</v>
      </c>
      <c r="T124" s="158">
        <v>0.7497800925925926</v>
      </c>
      <c r="U124" s="159"/>
      <c r="V124" s="160">
        <v>59.689291768729625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-212.74475138121602</v>
      </c>
      <c r="AF124" s="156">
        <f>M124/J124</f>
        <v>0.89362762430939202</v>
      </c>
      <c r="AG124" s="277">
        <f>AF140</f>
        <v>0.89462526260378483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1506</v>
      </c>
      <c r="G125" s="103">
        <f t="shared" si="47"/>
        <v>85646.22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1788.6212968471132</v>
      </c>
      <c r="N125" s="106">
        <f>M125/L125</f>
        <v>77.766143341178832</v>
      </c>
      <c r="O125" s="108">
        <f>L125-I125</f>
        <v>0</v>
      </c>
      <c r="P125" s="109">
        <f>N125-K125</f>
        <v>-9.1903783979516049</v>
      </c>
      <c r="Q125" s="110">
        <f>N125/K125</f>
        <v>0.89431064842355656</v>
      </c>
      <c r="R125" s="293"/>
      <c r="S125" s="47">
        <v>0.75277777777777777</v>
      </c>
      <c r="T125" s="48">
        <v>0.78785879629629629</v>
      </c>
      <c r="U125" s="111">
        <v>5</v>
      </c>
      <c r="V125" s="112">
        <v>50.519358211423409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-211.37870315288683</v>
      </c>
      <c r="AF125" s="110">
        <f>M125/J125</f>
        <v>0.89431064842355656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2029</v>
      </c>
      <c r="G126" s="103">
        <f t="shared" si="47"/>
        <v>115226.91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1791.8750301568114</v>
      </c>
      <c r="N126" s="106">
        <f>M126/L126</f>
        <v>77.90761000681789</v>
      </c>
      <c r="O126" s="108">
        <f>L126-I126</f>
        <v>0</v>
      </c>
      <c r="P126" s="109">
        <f>N126-K126</f>
        <v>-9.048911732312547</v>
      </c>
      <c r="Q126" s="110">
        <f>N126/K126</f>
        <v>0.89593751507840569</v>
      </c>
      <c r="R126" s="293"/>
      <c r="S126" s="47">
        <v>0.79097222222222219</v>
      </c>
      <c r="T126" s="48">
        <v>0.83814814814814809</v>
      </c>
      <c r="U126" s="111">
        <v>5</v>
      </c>
      <c r="V126" s="112">
        <v>67.940005832519603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-208.12496984318864</v>
      </c>
      <c r="AF126" s="110">
        <f>M126/J126</f>
        <v>0.89593751507840569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1789.2505252075696</v>
      </c>
      <c r="N140" s="138">
        <f>M140/L140</f>
        <v>77.793501095981284</v>
      </c>
      <c r="O140" s="139">
        <f>L140-I140</f>
        <v>0</v>
      </c>
      <c r="P140" s="140">
        <f>N140-K140</f>
        <v>-9.163020643149153</v>
      </c>
      <c r="Q140" s="141">
        <f>N140/K140</f>
        <v>0.89462526260378472</v>
      </c>
      <c r="R140" s="294"/>
      <c r="S140" s="142">
        <v>0.70833333333333337</v>
      </c>
      <c r="T140" s="143">
        <v>0.83814814814814809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3</v>
      </c>
      <c r="AD140" s="180">
        <f t="shared" si="53"/>
        <v>0</v>
      </c>
      <c r="AE140" s="168">
        <f>M140-J140</f>
        <v>-210.74947479243042</v>
      </c>
      <c r="AF140" s="141">
        <f>M140/J140</f>
        <v>0.89462526260378483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548" priority="3" operator="greaterThan">
      <formula>0</formula>
    </cfRule>
  </conditionalFormatting>
  <conditionalFormatting sqref="P5:P140 AE5:AE140">
    <cfRule type="cellIs" dxfId="547" priority="6" operator="lessThan">
      <formula>0</formula>
    </cfRule>
  </conditionalFormatting>
  <conditionalFormatting sqref="Q5:Q140 AF5:AF140">
    <cfRule type="cellIs" dxfId="546" priority="4" operator="greaterThan">
      <formula>1</formula>
    </cfRule>
    <cfRule type="cellIs" dxfId="545" priority="5" operator="lessThan">
      <formula>0.8</formula>
    </cfRule>
  </conditionalFormatting>
  <conditionalFormatting sqref="AG5 R5:R140 AG90:AG107">
    <cfRule type="cellIs" dxfId="544" priority="7" operator="lessThan">
      <formula>0.8</formula>
    </cfRule>
  </conditionalFormatting>
  <conditionalFormatting sqref="AG22">
    <cfRule type="cellIs" dxfId="543" priority="11" operator="lessThan">
      <formula>0.8</formula>
    </cfRule>
  </conditionalFormatting>
  <conditionalFormatting sqref="AG37">
    <cfRule type="cellIs" dxfId="542" priority="10" operator="lessThan">
      <formula>0.8</formula>
    </cfRule>
  </conditionalFormatting>
  <conditionalFormatting sqref="AG39:AG78">
    <cfRule type="cellIs" dxfId="541" priority="8" operator="lessThan">
      <formula>0.8</formula>
    </cfRule>
  </conditionalFormatting>
  <conditionalFormatting sqref="AG122">
    <cfRule type="cellIs" dxfId="540" priority="2" operator="lessThan">
      <formula>0.8</formula>
    </cfRule>
  </conditionalFormatting>
  <conditionalFormatting sqref="AG124:AG140">
    <cfRule type="cellIs" dxfId="539" priority="1" operator="lessThan">
      <formula>0.8</formula>
    </cfRule>
  </conditionalFormatting>
  <dataValidations count="1">
    <dataValidation type="list" allowBlank="1" showInputMessage="1" showErrorMessage="1" sqref="AA5:AB140" xr:uid="{93175213-C8EF-4DCC-9D1D-A89B0EBEC1BA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BB320-6752-4EF7-BEBA-A82AC60E4890}">
  <sheetPr codeName="工作表16">
    <tabColor theme="9" tint="0.59999389629810485"/>
  </sheetPr>
  <dimension ref="B1:AR42"/>
  <sheetViews>
    <sheetView zoomScale="70" zoomScaleNormal="70" workbookViewId="0">
      <selection activeCell="V23" sqref="V23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260</v>
      </c>
      <c r="D3" s="266"/>
      <c r="E3" s="3" t="s">
        <v>2</v>
      </c>
      <c r="F3" s="267">
        <f>'0424(18度C)'!D1+'0424(4度C)'!D1</f>
        <v>166555</v>
      </c>
      <c r="G3" s="268"/>
      <c r="H3" s="3" t="s">
        <v>3</v>
      </c>
      <c r="I3" s="269">
        <f>'0424(18度C)'!F1+'0424(4度C)'!F1</f>
        <v>4824961.6199999992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447.80150797327934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93.920572181441742</v>
      </c>
      <c r="J6" s="246"/>
      <c r="K6" s="245">
        <f>AVERAGE(D32:O32)</f>
        <v>716.0327311904714</v>
      </c>
      <c r="L6" s="246"/>
      <c r="M6" s="245">
        <f>AVERAGE(P32:X32)</f>
        <v>723.15154440154436</v>
      </c>
      <c r="N6" s="246"/>
      <c r="O6" s="232">
        <f>'0424(4度C)'!Y2</f>
        <v>0</v>
      </c>
      <c r="P6" s="232">
        <f>'0424(4度C)'!Z2</f>
        <v>0</v>
      </c>
      <c r="Q6" s="232">
        <f>'0424(4度C)'!AC2</f>
        <v>56</v>
      </c>
      <c r="R6" s="232">
        <f>'0424(4度C)'!AD2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399.08733506005609</v>
      </c>
      <c r="F7" s="240" t="e">
        <f>AVERAGE(#REF!,D15:K15)</f>
        <v>#REF!</v>
      </c>
      <c r="G7" s="241">
        <f>AVERAGE(D15:K15)</f>
        <v>153.48235214146362</v>
      </c>
      <c r="H7" s="242"/>
      <c r="I7" s="241">
        <f>AVERAGE(L15:O15)</f>
        <v>83.178731683072741</v>
      </c>
      <c r="J7" s="242"/>
      <c r="K7" s="241">
        <f>AVERAGE(D33:O33)</f>
        <v>638.09353226757662</v>
      </c>
      <c r="L7" s="242"/>
      <c r="M7" s="241">
        <f>AVERAGE(P33:X33)</f>
        <v>644.26726973163318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0.8908097265343019</v>
      </c>
      <c r="F8" s="236" t="e">
        <f>AVERAGE(D16:K16,#REF!)</f>
        <v>#REF!</v>
      </c>
      <c r="G8" s="225">
        <f>AVERAGE(D16:K16)</f>
        <v>0.89404310164139245</v>
      </c>
      <c r="H8" s="226"/>
      <c r="I8" s="225">
        <f>AVERAGE(L16:O16)</f>
        <v>0.88670974711762796</v>
      </c>
      <c r="J8" s="226"/>
      <c r="K8" s="225">
        <f>AVERAGE(D34:O34)</f>
        <v>0.88945487004941981</v>
      </c>
      <c r="L8" s="226"/>
      <c r="M8" s="225">
        <f>AVERAGE(P34:X34)</f>
        <v>0.89153656281904703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85.714285714285708</v>
      </c>
      <c r="N14" s="28">
        <v>109.09090909090909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75.552428866943274</v>
      </c>
      <c r="F15" s="35">
        <v>83.150909747204437</v>
      </c>
      <c r="G15" s="35">
        <v>74.924205508748031</v>
      </c>
      <c r="H15" s="35">
        <v>153.35866480501687</v>
      </c>
      <c r="I15" s="35" t="s">
        <v>42</v>
      </c>
      <c r="J15" s="35" t="s">
        <v>42</v>
      </c>
      <c r="K15" s="36">
        <v>380.42555177940557</v>
      </c>
      <c r="L15" s="34" t="s">
        <v>42</v>
      </c>
      <c r="M15" s="37">
        <v>76.472969709751467</v>
      </c>
      <c r="N15" s="35">
        <v>95.263927142036223</v>
      </c>
      <c r="O15" s="38">
        <v>77.799298197430559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0.89403707492549545</v>
      </c>
      <c r="F16" s="43">
        <f t="shared" si="0"/>
        <v>0.89387227978244777</v>
      </c>
      <c r="G16" s="43">
        <f t="shared" si="0"/>
        <v>0.8949280102433792</v>
      </c>
      <c r="H16" s="43">
        <f t="shared" si="0"/>
        <v>0.8921388295812499</v>
      </c>
      <c r="I16" s="43" t="s">
        <v>42</v>
      </c>
      <c r="J16" s="43" t="s">
        <v>42</v>
      </c>
      <c r="K16" s="44">
        <f t="shared" ref="K16" si="1">K15/K14</f>
        <v>0.89523931367438958</v>
      </c>
      <c r="L16" s="42" t="s">
        <v>42</v>
      </c>
      <c r="M16" s="45">
        <f t="shared" ref="M16:O16" si="2">M15/M14</f>
        <v>0.89218464661376717</v>
      </c>
      <c r="N16" s="43">
        <f t="shared" si="2"/>
        <v>0.87325266546866531</v>
      </c>
      <c r="O16" s="46">
        <f t="shared" si="2"/>
        <v>0.89469192927045138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0.5286805555555556</v>
      </c>
      <c r="F18" s="48">
        <v>0.51002314814814809</v>
      </c>
      <c r="G18" s="48">
        <v>0.54069444444444437</v>
      </c>
      <c r="H18" s="48">
        <v>0.52149305555555547</v>
      </c>
      <c r="I18" s="48" t="s">
        <v>42</v>
      </c>
      <c r="J18" s="48" t="s">
        <v>42</v>
      </c>
      <c r="K18" s="48">
        <v>0.41017361111111111</v>
      </c>
      <c r="L18" s="47" t="s">
        <v>42</v>
      </c>
      <c r="M18" s="49">
        <v>0.75694444444444453</v>
      </c>
      <c r="N18" s="48">
        <v>0.8298726851851852</v>
      </c>
      <c r="O18" s="50">
        <v>0.82853009259259258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8</v>
      </c>
      <c r="F21" s="52">
        <v>9</v>
      </c>
      <c r="G21" s="52">
        <v>11</v>
      </c>
      <c r="H21" s="52">
        <v>9</v>
      </c>
      <c r="I21" s="52"/>
      <c r="J21" s="52"/>
      <c r="K21" s="53">
        <v>6</v>
      </c>
      <c r="L21" s="54"/>
      <c r="M21" s="55">
        <v>3</v>
      </c>
      <c r="N21" s="52">
        <v>5</v>
      </c>
      <c r="O21" s="56">
        <v>5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21</v>
      </c>
      <c r="N23" s="58">
        <v>18.666666666666668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962.06896551724139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268.41470363421905</v>
      </c>
      <c r="H33" s="35">
        <v>390.0355351882219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992.75937093275536</v>
      </c>
      <c r="N33" s="35">
        <v>851.66991263138232</v>
      </c>
      <c r="O33" s="35">
        <v>687.58813895130493</v>
      </c>
      <c r="P33" s="34">
        <v>260.66389094345192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695.67263577560254</v>
      </c>
      <c r="W33" s="35">
        <v>874.82412335894116</v>
      </c>
      <c r="X33" s="38">
        <v>745.90842884853714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0.87607576880613158</v>
      </c>
      <c r="H34" s="43">
        <f>H33/H32</f>
        <v>0.9000820042805121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0.90250851902977758</v>
      </c>
      <c r="N34" s="43">
        <f>N33/N32</f>
        <v>0.88524829628351565</v>
      </c>
      <c r="O34" s="43">
        <f>O33/O32</f>
        <v>0.88335976184716258</v>
      </c>
      <c r="P34" s="42">
        <f>P33/P32</f>
        <v>0.89301518193590013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0.89764211067819688</v>
      </c>
      <c r="W34" s="43">
        <f>W33/W32</f>
        <v>0.88750273384240408</v>
      </c>
      <c r="X34" s="46">
        <f>X33/X32</f>
        <v>0.88798622481968714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0.41724537037037035</v>
      </c>
      <c r="H36" s="48">
        <v>0.31939814814814815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0.3923726851851852</v>
      </c>
      <c r="N36" s="48">
        <v>0.60025462962962972</v>
      </c>
      <c r="O36" s="48">
        <v>0.58625000000000005</v>
      </c>
      <c r="P36" s="47">
        <v>0.75104166666666661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0.80606481481481485</v>
      </c>
      <c r="W36" s="48">
        <v>1.1334953703703701</v>
      </c>
      <c r="X36" s="50">
        <v>1.1237847222222221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D6FD0-66B1-4148-816E-BA0A168779AB}">
  <sheetPr codeName="工作表17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I43" sqref="I43"/>
      <selection pane="bottomLeft" activeCell="I43" sqref="I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108195</v>
      </c>
      <c r="E1" s="88" t="s">
        <v>3</v>
      </c>
      <c r="F1" s="89">
        <f>SUM(G5:G157)</f>
        <v>2203962.7499999995</v>
      </c>
      <c r="G1" s="90" t="s">
        <v>84</v>
      </c>
      <c r="H1" s="91">
        <f>L21+L38+L55+L72+L89+L106+L123+L140+L157</f>
        <v>53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46136</v>
      </c>
      <c r="B2" s="343"/>
      <c r="C2" s="92" t="s">
        <v>40</v>
      </c>
      <c r="D2" s="93">
        <f>AVERAGE(N21,N38,N55,N72,N89,N106,N123,N140,N157)</f>
        <v>640.83741558493523</v>
      </c>
      <c r="E2" s="93" t="s">
        <v>91</v>
      </c>
      <c r="F2" s="94">
        <f>F1/D1</f>
        <v>20.370282822681265</v>
      </c>
      <c r="G2" s="95" t="s">
        <v>92</v>
      </c>
      <c r="H2" s="96">
        <f>COUNT(H5:H157)</f>
        <v>15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1226</v>
      </c>
      <c r="G5" s="148">
        <f t="shared" ref="G5:G8" si="0">E5*F5</f>
        <v>31434.639999999999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3182.8211673151764</v>
      </c>
      <c r="N5" s="152">
        <f>M5/L5</f>
        <v>289.3473788468342</v>
      </c>
      <c r="O5" s="154">
        <f>L5-I5</f>
        <v>0</v>
      </c>
      <c r="P5" s="155">
        <f>N5-K5</f>
        <v>-37.925348425893048</v>
      </c>
      <c r="Q5" s="156">
        <f>N5/K5</f>
        <v>0.88411699092088236</v>
      </c>
      <c r="R5" s="292">
        <f>Q21</f>
        <v>0.87607576880613158</v>
      </c>
      <c r="S5" s="157">
        <v>0.29166666666666669</v>
      </c>
      <c r="T5" s="158">
        <v>0.30770833333333336</v>
      </c>
      <c r="U5" s="159"/>
      <c r="V5" s="160">
        <v>23.111571820433284</v>
      </c>
      <c r="W5" s="161"/>
      <c r="X5" s="162"/>
      <c r="Y5" s="295"/>
      <c r="Z5" s="296"/>
      <c r="AA5" s="115">
        <f>M5-J5</f>
        <v>-417.17883268482365</v>
      </c>
      <c r="AB5" s="156">
        <f>M5/J5</f>
        <v>0.88411699092088236</v>
      </c>
      <c r="AC5" s="277">
        <f>AB21</f>
        <v>0.87607576880613158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2813</v>
      </c>
      <c r="G6" s="103">
        <f t="shared" si="0"/>
        <v>83039.759999999995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3152.8450891267598</v>
      </c>
      <c r="N6" s="106">
        <f>M6/L6</f>
        <v>262.73709076056332</v>
      </c>
      <c r="O6" s="108">
        <f>L6-I6</f>
        <v>0</v>
      </c>
      <c r="P6" s="109">
        <f>N6-K6</f>
        <v>-37.262909239436681</v>
      </c>
      <c r="Q6" s="110">
        <f>N6/K6</f>
        <v>0.87579030253521106</v>
      </c>
      <c r="R6" s="293"/>
      <c r="S6" s="47">
        <v>0.31180555555555556</v>
      </c>
      <c r="T6" s="48">
        <v>0.34896990740740741</v>
      </c>
      <c r="U6" s="111">
        <v>5.8999999999999631</v>
      </c>
      <c r="V6" s="112">
        <v>53.532601580100732</v>
      </c>
      <c r="W6" s="113"/>
      <c r="X6" s="116"/>
      <c r="Y6" s="282"/>
      <c r="Z6" s="283"/>
      <c r="AA6" s="117">
        <f>M6-J6</f>
        <v>-447.15491087324017</v>
      </c>
      <c r="AB6" s="110">
        <f>M6/J6</f>
        <v>0.87579030253521106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3141</v>
      </c>
      <c r="G7" s="103">
        <f t="shared" si="0"/>
        <v>93758.85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3155.2500687072093</v>
      </c>
      <c r="N7" s="106">
        <f>M7/L7</f>
        <v>262.93750572560077</v>
      </c>
      <c r="O7" s="108">
        <f>L7-I7</f>
        <v>0</v>
      </c>
      <c r="P7" s="109">
        <f>N7-K7</f>
        <v>-37.062494274399228</v>
      </c>
      <c r="Q7" s="110">
        <f>N7/K7</f>
        <v>0.87645835241866921</v>
      </c>
      <c r="R7" s="293"/>
      <c r="S7" s="47">
        <v>0.3520833333333333</v>
      </c>
      <c r="T7" s="48">
        <v>0.39355324074074072</v>
      </c>
      <c r="U7" s="111">
        <v>5</v>
      </c>
      <c r="V7" s="112">
        <v>59.72902175617957</v>
      </c>
      <c r="W7" s="113"/>
      <c r="X7" s="116"/>
      <c r="Y7" s="282"/>
      <c r="Z7" s="283"/>
      <c r="AA7" s="117">
        <f>M7-J7</f>
        <v>-444.74993129279073</v>
      </c>
      <c r="AB7" s="110">
        <f>M7/J7</f>
        <v>0.87645835241866921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1502</v>
      </c>
      <c r="G8" s="103">
        <f t="shared" si="0"/>
        <v>42912.14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3124.5747456591489</v>
      </c>
      <c r="N8" s="106">
        <f>M8/L8</f>
        <v>260.38122880492909</v>
      </c>
      <c r="O8" s="108">
        <f>L8-I8</f>
        <v>0</v>
      </c>
      <c r="P8" s="109">
        <f>N8-K8</f>
        <v>-39.618771195070906</v>
      </c>
      <c r="Q8" s="110">
        <f>N8/K8</f>
        <v>0.8679374293497637</v>
      </c>
      <c r="R8" s="293"/>
      <c r="S8" s="47">
        <v>0.3972222222222222</v>
      </c>
      <c r="T8" s="48">
        <v>0.41724537037037035</v>
      </c>
      <c r="U8" s="111">
        <v>5.2833333333333332</v>
      </c>
      <c r="V8" s="112">
        <v>28.842324903636964</v>
      </c>
      <c r="W8" s="113"/>
      <c r="X8" s="116"/>
      <c r="Y8" s="282"/>
      <c r="Z8" s="283"/>
      <c r="AA8" s="117">
        <f>M8-J8</f>
        <v>-475.4252543408511</v>
      </c>
      <c r="AB8" s="110">
        <f>M8/J8</f>
        <v>0.86793742934976359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3153.8727677020738</v>
      </c>
      <c r="N21" s="138">
        <f>M21/L21</f>
        <v>268.41470363421905</v>
      </c>
      <c r="O21" s="139">
        <f>L21-I21</f>
        <v>0</v>
      </c>
      <c r="P21" s="140">
        <f>N21-K21</f>
        <v>-37.968275089185227</v>
      </c>
      <c r="Q21" s="141">
        <f>N21/K21</f>
        <v>0.87607576880613158</v>
      </c>
      <c r="R21" s="294"/>
      <c r="S21" s="142">
        <v>0.29166666666666669</v>
      </c>
      <c r="T21" s="143">
        <v>0.41724537037037035</v>
      </c>
      <c r="U21" s="144"/>
      <c r="V21" s="166"/>
      <c r="W21" s="167"/>
      <c r="X21" s="138"/>
      <c r="Y21" s="285"/>
      <c r="Z21" s="286"/>
      <c r="AA21" s="168">
        <f>M21-J21</f>
        <v>-446.12723229792618</v>
      </c>
      <c r="AB21" s="141">
        <f>M21/J21</f>
        <v>0.87607576880613158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636</v>
      </c>
      <c r="G22" s="148">
        <f t="shared" ref="G22:G23" si="5">E22*F22</f>
        <v>8923.08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2339.2536378466602</v>
      </c>
      <c r="N22" s="152">
        <f>M22/L22</f>
        <v>389.87560630777671</v>
      </c>
      <c r="O22" s="154">
        <f>L22-I22</f>
        <v>0</v>
      </c>
      <c r="P22" s="155">
        <f>N22-K22</f>
        <v>-43.457727025556608</v>
      </c>
      <c r="Q22" s="156">
        <f>N22/K22</f>
        <v>0.89971293763333093</v>
      </c>
      <c r="R22" s="292">
        <f>Q38</f>
        <v>0.9000820042805121</v>
      </c>
      <c r="S22" s="157">
        <v>0.29166666666666669</v>
      </c>
      <c r="T22" s="158">
        <v>0.30298611111111112</v>
      </c>
      <c r="U22" s="159"/>
      <c r="V22" s="160">
        <v>16.31289543921676</v>
      </c>
      <c r="W22" s="158"/>
      <c r="X22" s="169"/>
      <c r="Y22" s="295"/>
      <c r="Z22" s="296"/>
      <c r="AA22" s="115">
        <f>M22-J22</f>
        <v>-260.74636215333976</v>
      </c>
      <c r="AB22" s="156">
        <f>M22/J22</f>
        <v>0.89971293763333082</v>
      </c>
      <c r="AC22" s="277">
        <f>AB38</f>
        <v>0.90008200428051199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739</v>
      </c>
      <c r="G23" s="103">
        <f t="shared" si="5"/>
        <v>10708.11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2341.1727844120028</v>
      </c>
      <c r="N23" s="106">
        <f>M23/L23</f>
        <v>390.19546406866715</v>
      </c>
      <c r="O23" s="108">
        <f>L23-I23</f>
        <v>0</v>
      </c>
      <c r="P23" s="109">
        <f>N23-K23</f>
        <v>-43.137869264666165</v>
      </c>
      <c r="Q23" s="110">
        <f>N23/K23</f>
        <v>0.9004510709276935</v>
      </c>
      <c r="R23" s="293"/>
      <c r="S23" s="47">
        <v>0.30625000000000002</v>
      </c>
      <c r="T23" s="48">
        <v>0.31939814814814815</v>
      </c>
      <c r="U23" s="111">
        <v>4.7000000000000153</v>
      </c>
      <c r="V23" s="112">
        <v>18.939225799661006</v>
      </c>
      <c r="W23" s="113"/>
      <c r="X23" s="13"/>
      <c r="Y23" s="282"/>
      <c r="Z23" s="283"/>
      <c r="AA23" s="117">
        <f>M23-J23</f>
        <v>-258.82721558799722</v>
      </c>
      <c r="AB23" s="110">
        <f>M23/J23</f>
        <v>0.90045107092769339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2340.2132111293313</v>
      </c>
      <c r="N38" s="138">
        <f>M38/L38</f>
        <v>390.0355351882219</v>
      </c>
      <c r="O38" s="139">
        <f>L38-I38</f>
        <v>0</v>
      </c>
      <c r="P38" s="140">
        <f>N38-K38</f>
        <v>-43.297798145111415</v>
      </c>
      <c r="Q38" s="141">
        <f>N38/K38</f>
        <v>0.9000820042805121</v>
      </c>
      <c r="R38" s="294"/>
      <c r="S38" s="142">
        <v>0.29166666666666669</v>
      </c>
      <c r="T38" s="143">
        <v>0.31939814814814815</v>
      </c>
      <c r="U38" s="144"/>
      <c r="V38" s="166"/>
      <c r="W38" s="167"/>
      <c r="X38" s="138"/>
      <c r="Y38" s="285"/>
      <c r="Z38" s="286"/>
      <c r="AA38" s="168">
        <f>M38-J38</f>
        <v>-259.78678887066872</v>
      </c>
      <c r="AB38" s="141">
        <f>M38/J38</f>
        <v>0.90008200428051199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2731</v>
      </c>
      <c r="G39" s="148">
        <f t="shared" ref="G39" si="9">E39*F39</f>
        <v>50605.43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2978.2781127982662</v>
      </c>
      <c r="N39" s="152">
        <f>M39/L39</f>
        <v>992.75937093275536</v>
      </c>
      <c r="O39" s="154">
        <f>L39-I39</f>
        <v>0</v>
      </c>
      <c r="P39" s="155">
        <f>N39-K39</f>
        <v>-107.24062906724464</v>
      </c>
      <c r="Q39" s="156">
        <f>N39/K39</f>
        <v>0.90250851902977758</v>
      </c>
      <c r="R39" s="292">
        <f>Q55</f>
        <v>0.90250851902977758</v>
      </c>
      <c r="S39" s="157">
        <v>0.35416666666666669</v>
      </c>
      <c r="T39" s="158">
        <v>0.3923726851851852</v>
      </c>
      <c r="U39" s="159"/>
      <c r="V39" s="112">
        <v>55.018367591616204</v>
      </c>
      <c r="W39" s="161"/>
      <c r="X39" s="162"/>
      <c r="Y39" s="295"/>
      <c r="Z39" s="296"/>
      <c r="AA39" s="115">
        <f>M39-J39</f>
        <v>-321.72188720173381</v>
      </c>
      <c r="AB39" s="156">
        <f>M39/J39</f>
        <v>0.90250851902977769</v>
      </c>
      <c r="AC39" s="277">
        <f>AB55</f>
        <v>0.90250851902977769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2978.2781127982662</v>
      </c>
      <c r="N55" s="138">
        <f t="shared" ref="N55:N63" si="13">M55/L55</f>
        <v>992.75937093275536</v>
      </c>
      <c r="O55" s="139">
        <f t="shared" ref="O55:O63" si="14">L55-I55</f>
        <v>0</v>
      </c>
      <c r="P55" s="140">
        <f t="shared" ref="P55:P63" si="15">N55-K55</f>
        <v>-107.24062906724464</v>
      </c>
      <c r="Q55" s="141">
        <f t="shared" ref="Q55:Q63" si="16">N55/K55</f>
        <v>0.90250851902977758</v>
      </c>
      <c r="R55" s="294"/>
      <c r="S55" s="142">
        <v>0.35416666666666669</v>
      </c>
      <c r="T55" s="143">
        <v>0.3923726851851852</v>
      </c>
      <c r="U55" s="144"/>
      <c r="V55" s="166"/>
      <c r="W55" s="99"/>
      <c r="X55" s="69"/>
      <c r="Y55" s="285"/>
      <c r="Z55" s="286"/>
      <c r="AA55" s="168">
        <f t="shared" ref="AA55:AA63" si="17">M55-J55</f>
        <v>-321.72188720173381</v>
      </c>
      <c r="AB55" s="141">
        <f t="shared" ref="AB55:AB63" si="18">M55/J55</f>
        <v>0.90250851902977769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3914</v>
      </c>
      <c r="G56" s="148">
        <f t="shared" ref="G56:G63" si="19">E56*F56</f>
        <v>54913.42</v>
      </c>
      <c r="H56" s="149"/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2706.0987012986984</v>
      </c>
      <c r="N56" s="152">
        <f t="shared" si="13"/>
        <v>902.03290043289951</v>
      </c>
      <c r="O56" s="154">
        <f t="shared" si="14"/>
        <v>0</v>
      </c>
      <c r="P56" s="155">
        <f t="shared" si="15"/>
        <v>-97.96709956710049</v>
      </c>
      <c r="Q56" s="156">
        <f t="shared" si="16"/>
        <v>0.90203290043289952</v>
      </c>
      <c r="R56" s="292">
        <f>Q72</f>
        <v>0.88524829628351565</v>
      </c>
      <c r="S56" s="157">
        <v>0.25</v>
      </c>
      <c r="T56" s="158">
        <v>0.31025462962962963</v>
      </c>
      <c r="U56" s="159"/>
      <c r="V56" s="160">
        <v>86.781757031736007</v>
      </c>
      <c r="W56" s="161"/>
      <c r="X56" s="162"/>
      <c r="Y56" s="295"/>
      <c r="Z56" s="296"/>
      <c r="AA56" s="115">
        <f t="shared" si="17"/>
        <v>-293.90129870130158</v>
      </c>
      <c r="AB56" s="156">
        <f t="shared" si="18"/>
        <v>0.90203290043289952</v>
      </c>
      <c r="AC56" s="277">
        <f>AB72</f>
        <v>0.88524829628351565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1530</v>
      </c>
      <c r="G57" s="103">
        <f t="shared" si="19"/>
        <v>21848.399999999998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3175.2322029372494</v>
      </c>
      <c r="N57" s="106">
        <f t="shared" si="13"/>
        <v>1058.4107343124165</v>
      </c>
      <c r="O57" s="108">
        <f t="shared" si="14"/>
        <v>0</v>
      </c>
      <c r="P57" s="109">
        <f t="shared" si="15"/>
        <v>-141.58926568758352</v>
      </c>
      <c r="Q57" s="110">
        <f t="shared" si="16"/>
        <v>0.88200894526034712</v>
      </c>
      <c r="R57" s="293"/>
      <c r="S57" s="47">
        <v>0.32013888888888892</v>
      </c>
      <c r="T57" s="48">
        <v>0.34020833333333333</v>
      </c>
      <c r="U57" s="111">
        <v>15</v>
      </c>
      <c r="V57" s="112">
        <v>28.911271407199884</v>
      </c>
      <c r="W57" s="113"/>
      <c r="X57" s="116"/>
      <c r="Y57" s="282"/>
      <c r="Z57" s="283"/>
      <c r="AA57" s="117">
        <f t="shared" si="17"/>
        <v>-424.76779706275056</v>
      </c>
      <c r="AB57" s="110">
        <f t="shared" si="18"/>
        <v>0.88200894526034712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1042</v>
      </c>
      <c r="G58" s="103">
        <f t="shared" si="19"/>
        <v>18943.560000000001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3172.470329670331</v>
      </c>
      <c r="N58" s="106">
        <f t="shared" si="13"/>
        <v>1057.4901098901103</v>
      </c>
      <c r="O58" s="108">
        <f t="shared" si="14"/>
        <v>0</v>
      </c>
      <c r="P58" s="109">
        <f t="shared" si="15"/>
        <v>-142.50989010988974</v>
      </c>
      <c r="Q58" s="110">
        <f t="shared" si="16"/>
        <v>0.88124175824175854</v>
      </c>
      <c r="R58" s="293"/>
      <c r="S58" s="47">
        <v>0.35000000000000003</v>
      </c>
      <c r="T58" s="48">
        <v>0.36368055555555556</v>
      </c>
      <c r="U58" s="111">
        <v>15</v>
      </c>
      <c r="V58" s="112">
        <v>19.707040099094261</v>
      </c>
      <c r="W58" s="113"/>
      <c r="X58" s="116"/>
      <c r="Y58" s="282"/>
      <c r="Z58" s="283"/>
      <c r="AA58" s="117">
        <f t="shared" si="17"/>
        <v>-427.52967032966899</v>
      </c>
      <c r="AB58" s="110">
        <f t="shared" si="18"/>
        <v>0.88124175824175865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2687</v>
      </c>
      <c r="G59" s="103">
        <f t="shared" si="19"/>
        <v>48070.43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3172.4266950959518</v>
      </c>
      <c r="N59" s="106">
        <f t="shared" si="13"/>
        <v>793.10667377398795</v>
      </c>
      <c r="O59" s="108">
        <f t="shared" si="14"/>
        <v>0</v>
      </c>
      <c r="P59" s="109">
        <f t="shared" si="15"/>
        <v>-106.89332622601205</v>
      </c>
      <c r="Q59" s="110">
        <f t="shared" si="16"/>
        <v>0.88122963752665329</v>
      </c>
      <c r="R59" s="293"/>
      <c r="S59" s="47">
        <v>0.37361111111111117</v>
      </c>
      <c r="T59" s="48">
        <v>0.40890046296296301</v>
      </c>
      <c r="U59" s="111">
        <v>15</v>
      </c>
      <c r="V59" s="112">
        <v>50.819141148074287</v>
      </c>
      <c r="W59" s="113"/>
      <c r="X59" s="116"/>
      <c r="Y59" s="282"/>
      <c r="Z59" s="283"/>
      <c r="AA59" s="117">
        <f t="shared" si="17"/>
        <v>-427.5733049040482</v>
      </c>
      <c r="AB59" s="110">
        <f t="shared" si="18"/>
        <v>0.88122963752665329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1003</v>
      </c>
      <c r="G60" s="103">
        <f t="shared" si="19"/>
        <v>22346.84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2938.3446900723211</v>
      </c>
      <c r="N60" s="106">
        <f t="shared" si="13"/>
        <v>587.66893801446417</v>
      </c>
      <c r="O60" s="108">
        <f t="shared" si="14"/>
        <v>0</v>
      </c>
      <c r="P60" s="109">
        <f t="shared" si="15"/>
        <v>-72.331061985535825</v>
      </c>
      <c r="Q60" s="110">
        <f t="shared" si="16"/>
        <v>0.89040748184009721</v>
      </c>
      <c r="R60" s="293"/>
      <c r="S60" s="47">
        <v>0.41875000000000007</v>
      </c>
      <c r="T60" s="48">
        <v>0.43296296296296305</v>
      </c>
      <c r="U60" s="111">
        <v>15</v>
      </c>
      <c r="V60" s="112">
        <v>20.480919139040424</v>
      </c>
      <c r="W60" s="113"/>
      <c r="X60" s="116"/>
      <c r="Y60" s="282"/>
      <c r="Z60" s="283"/>
      <c r="AA60" s="117">
        <f t="shared" si="17"/>
        <v>-361.6553099276789</v>
      </c>
      <c r="AB60" s="110">
        <f t="shared" si="18"/>
        <v>0.89040748184009733</v>
      </c>
      <c r="AC60" s="278"/>
    </row>
    <row r="61" spans="1:29" ht="15.75" customHeight="1">
      <c r="A61" s="299"/>
      <c r="B61" s="100" t="s">
        <v>120</v>
      </c>
      <c r="C61" s="280" t="s">
        <v>131</v>
      </c>
      <c r="D61" s="281"/>
      <c r="E61" s="101">
        <v>18.18</v>
      </c>
      <c r="F61" s="102">
        <v>1985</v>
      </c>
      <c r="G61" s="121">
        <f t="shared" si="19"/>
        <v>36087.300000000003</v>
      </c>
      <c r="H61" s="122"/>
      <c r="I61" s="104">
        <v>3</v>
      </c>
      <c r="J61" s="105">
        <v>3600</v>
      </c>
      <c r="K61" s="106">
        <f t="shared" si="21"/>
        <v>1200</v>
      </c>
      <c r="L61" s="107">
        <v>3</v>
      </c>
      <c r="M61" s="105">
        <f t="shared" si="20"/>
        <v>3174.686590909088</v>
      </c>
      <c r="N61" s="106">
        <f t="shared" si="13"/>
        <v>1058.2288636363626</v>
      </c>
      <c r="O61" s="108">
        <f t="shared" si="14"/>
        <v>0</v>
      </c>
      <c r="P61" s="109">
        <f t="shared" si="15"/>
        <v>-141.77113636363742</v>
      </c>
      <c r="Q61" s="110">
        <f t="shared" si="16"/>
        <v>0.88185738636363553</v>
      </c>
      <c r="R61" s="293"/>
      <c r="S61" s="47">
        <v>0.44305555555555565</v>
      </c>
      <c r="T61" s="120">
        <v>0.46909722222222233</v>
      </c>
      <c r="U61" s="111">
        <v>14.53333333333334</v>
      </c>
      <c r="V61" s="112">
        <v>37.515514237232182</v>
      </c>
      <c r="W61" s="113"/>
      <c r="X61" s="116"/>
      <c r="Y61" s="282"/>
      <c r="Z61" s="283"/>
      <c r="AA61" s="117">
        <f t="shared" si="17"/>
        <v>-425.31340909091205</v>
      </c>
      <c r="AB61" s="110">
        <f t="shared" si="18"/>
        <v>0.88185738636363553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4610</v>
      </c>
      <c r="G62" s="121">
        <f t="shared" si="19"/>
        <v>126682.8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3183.9360533892</v>
      </c>
      <c r="N62" s="106">
        <f t="shared" si="13"/>
        <v>636.78721067783999</v>
      </c>
      <c r="O62" s="123">
        <f t="shared" si="14"/>
        <v>0</v>
      </c>
      <c r="P62" s="124">
        <f t="shared" si="15"/>
        <v>-83.212789322160006</v>
      </c>
      <c r="Q62" s="125">
        <f t="shared" si="16"/>
        <v>0.88442668149699999</v>
      </c>
      <c r="R62" s="293"/>
      <c r="S62" s="47">
        <v>0.4791666666666668</v>
      </c>
      <c r="T62" s="120">
        <v>0.53949074074074088</v>
      </c>
      <c r="U62" s="111">
        <v>14.500000000000028</v>
      </c>
      <c r="V62" s="112">
        <v>86.873604042885219</v>
      </c>
      <c r="W62" s="113"/>
      <c r="X62" s="116"/>
      <c r="Y62" s="282"/>
      <c r="Z62" s="283"/>
      <c r="AA62" s="117">
        <f t="shared" si="17"/>
        <v>-416.06394661080003</v>
      </c>
      <c r="AB62" s="110">
        <f t="shared" si="18"/>
        <v>0.88442668149699999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3883</v>
      </c>
      <c r="G63" s="121">
        <f t="shared" si="19"/>
        <v>55449.24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3175.232202937249</v>
      </c>
      <c r="N63" s="106">
        <f t="shared" si="13"/>
        <v>1058.4107343124163</v>
      </c>
      <c r="O63" s="123">
        <f t="shared" si="14"/>
        <v>0</v>
      </c>
      <c r="P63" s="124">
        <f t="shared" si="15"/>
        <v>-141.58926568758375</v>
      </c>
      <c r="Q63" s="125">
        <f t="shared" si="16"/>
        <v>0.8820089452603469</v>
      </c>
      <c r="R63" s="293"/>
      <c r="S63" s="47">
        <v>0.5493055555555556</v>
      </c>
      <c r="T63" s="120">
        <v>0.60025462962962972</v>
      </c>
      <c r="U63" s="111">
        <v>15</v>
      </c>
      <c r="V63" s="112">
        <v>73.374161355658273</v>
      </c>
      <c r="W63" s="113"/>
      <c r="X63" s="116"/>
      <c r="Y63" s="282"/>
      <c r="Z63" s="283"/>
      <c r="AA63" s="117">
        <f t="shared" si="17"/>
        <v>-424.76779706275101</v>
      </c>
      <c r="AB63" s="110">
        <f t="shared" si="18"/>
        <v>0.8820089452603469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3487.5</v>
      </c>
      <c r="K72" s="138">
        <f t="shared" ref="K72" si="23">J72/I72</f>
        <v>962.06896551724139</v>
      </c>
      <c r="L72" s="136">
        <f t="shared" ref="L72:M72" si="24">AVERAGE(L56:L71)</f>
        <v>3.625</v>
      </c>
      <c r="M72" s="137">
        <f t="shared" si="24"/>
        <v>3087.303433288761</v>
      </c>
      <c r="N72" s="138">
        <f t="shared" ref="N72:N80" si="25">M72/L72</f>
        <v>851.66991263138232</v>
      </c>
      <c r="O72" s="139">
        <f t="shared" ref="O72:O80" si="26">L72-I72</f>
        <v>0</v>
      </c>
      <c r="P72" s="140">
        <f t="shared" ref="P72:P80" si="27">N72-K72</f>
        <v>-110.39905288585908</v>
      </c>
      <c r="Q72" s="141">
        <f t="shared" ref="Q72:Q80" si="28">N72/K72</f>
        <v>0.88524829628351565</v>
      </c>
      <c r="R72" s="294"/>
      <c r="S72" s="142">
        <v>0.25</v>
      </c>
      <c r="T72" s="143">
        <v>0.60025462962962972</v>
      </c>
      <c r="U72" s="144"/>
      <c r="V72" s="166"/>
      <c r="W72" s="99"/>
      <c r="X72" s="69"/>
      <c r="Y72" s="285"/>
      <c r="Z72" s="286"/>
      <c r="AA72" s="168">
        <f t="shared" ref="AA72:AA80" si="29">M72-J72</f>
        <v>-400.19656671123903</v>
      </c>
      <c r="AB72" s="141">
        <f t="shared" ref="AB72:AB80" si="30">M72/J72</f>
        <v>0.88524829628351565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1114</v>
      </c>
      <c r="G73" s="148">
        <f t="shared" ref="G73:G80" si="31">E73*F73</f>
        <v>26424.079999999998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3179.1375423838126</v>
      </c>
      <c r="N73" s="152">
        <f t="shared" si="25"/>
        <v>635.82750847676255</v>
      </c>
      <c r="O73" s="154">
        <f t="shared" si="26"/>
        <v>0</v>
      </c>
      <c r="P73" s="155">
        <f t="shared" si="27"/>
        <v>-84.172491523237454</v>
      </c>
      <c r="Q73" s="156">
        <f t="shared" si="28"/>
        <v>0.88309376177328136</v>
      </c>
      <c r="R73" s="292">
        <f>Q89</f>
        <v>0.88335976184716258</v>
      </c>
      <c r="S73" s="157">
        <v>0.25</v>
      </c>
      <c r="T73" s="158">
        <v>0.26459490740740743</v>
      </c>
      <c r="U73" s="159"/>
      <c r="V73" s="160">
        <v>21.024570063074833</v>
      </c>
      <c r="W73" s="158"/>
      <c r="X73" s="169"/>
      <c r="Y73" s="295"/>
      <c r="Z73" s="296"/>
      <c r="AA73" s="115">
        <f t="shared" si="29"/>
        <v>-420.86245761618738</v>
      </c>
      <c r="AB73" s="156">
        <f t="shared" si="30"/>
        <v>0.88309376177328125</v>
      </c>
      <c r="AC73" s="277">
        <f>AB89</f>
        <v>0.88335976184716258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1349</v>
      </c>
      <c r="G74" s="103">
        <f t="shared" si="31"/>
        <v>22474.34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3169.4515831599133</v>
      </c>
      <c r="N74" s="106">
        <f t="shared" si="25"/>
        <v>633.89031663198261</v>
      </c>
      <c r="O74" s="108">
        <f t="shared" si="26"/>
        <v>0</v>
      </c>
      <c r="P74" s="109">
        <f t="shared" si="27"/>
        <v>-86.109683368017386</v>
      </c>
      <c r="Q74" s="110">
        <f t="shared" si="28"/>
        <v>0.8804032175444203</v>
      </c>
      <c r="R74" s="293"/>
      <c r="S74" s="47">
        <v>0.27500000000000002</v>
      </c>
      <c r="T74" s="48">
        <v>0.29273148148148148</v>
      </c>
      <c r="U74" s="111">
        <v>14.983333333333331</v>
      </c>
      <c r="V74" s="112">
        <v>25.537541078101462</v>
      </c>
      <c r="W74" s="113"/>
      <c r="X74" s="13"/>
      <c r="Y74" s="282"/>
      <c r="Z74" s="283"/>
      <c r="AA74" s="117">
        <f t="shared" si="29"/>
        <v>-430.5484168400867</v>
      </c>
      <c r="AB74" s="110">
        <f t="shared" si="30"/>
        <v>0.88040321754442041</v>
      </c>
      <c r="AC74" s="278"/>
    </row>
    <row r="75" spans="1:29" ht="15.75" customHeight="1">
      <c r="A75" s="288"/>
      <c r="B75" s="100" t="s">
        <v>120</v>
      </c>
      <c r="C75" s="280" t="s">
        <v>255</v>
      </c>
      <c r="D75" s="281"/>
      <c r="E75" s="101">
        <v>25.2</v>
      </c>
      <c r="F75" s="102">
        <v>5076</v>
      </c>
      <c r="G75" s="103">
        <f t="shared" si="31"/>
        <v>127915.2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3132.27431136</v>
      </c>
      <c r="N75" s="106">
        <f t="shared" si="25"/>
        <v>1044.0914371199999</v>
      </c>
      <c r="O75" s="108">
        <f t="shared" si="26"/>
        <v>0</v>
      </c>
      <c r="P75" s="109">
        <f t="shared" si="27"/>
        <v>-155.90856288000009</v>
      </c>
      <c r="Q75" s="110">
        <f t="shared" si="28"/>
        <v>0.87007619759999988</v>
      </c>
      <c r="R75" s="293"/>
      <c r="S75" s="47">
        <v>0.30277777777777781</v>
      </c>
      <c r="T75" s="48">
        <v>0.37028935185185186</v>
      </c>
      <c r="U75" s="111">
        <v>15</v>
      </c>
      <c r="V75" s="112">
        <v>97.23286332088945</v>
      </c>
      <c r="W75" s="113"/>
      <c r="X75" s="13"/>
      <c r="Y75" s="282"/>
      <c r="Z75" s="283"/>
      <c r="AA75" s="117">
        <f t="shared" si="29"/>
        <v>-467.72568864000004</v>
      </c>
      <c r="AB75" s="110">
        <f t="shared" si="30"/>
        <v>0.87007619759999999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1663</v>
      </c>
      <c r="G76" s="103">
        <f t="shared" si="31"/>
        <v>41624.89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3216.6333753375307</v>
      </c>
      <c r="N76" s="106">
        <f t="shared" si="25"/>
        <v>643.32667506750613</v>
      </c>
      <c r="O76" s="108">
        <f t="shared" si="26"/>
        <v>0</v>
      </c>
      <c r="P76" s="109">
        <f t="shared" si="27"/>
        <v>-76.67332493249387</v>
      </c>
      <c r="Q76" s="110">
        <f t="shared" si="28"/>
        <v>0.89350927092709187</v>
      </c>
      <c r="R76" s="293"/>
      <c r="S76" s="47">
        <v>0.38055555555555559</v>
      </c>
      <c r="T76" s="48">
        <v>0.40209490740740744</v>
      </c>
      <c r="U76" s="111">
        <v>14.783333333333379</v>
      </c>
      <c r="V76" s="112">
        <v>31.020010164984935</v>
      </c>
      <c r="W76" s="113"/>
      <c r="X76" s="116"/>
      <c r="Y76" s="282"/>
      <c r="Z76" s="283"/>
      <c r="AA76" s="117">
        <f t="shared" si="29"/>
        <v>-383.36662466246935</v>
      </c>
      <c r="AB76" s="110">
        <f t="shared" si="30"/>
        <v>0.89350927092709187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2064</v>
      </c>
      <c r="G77" s="103">
        <f t="shared" si="31"/>
        <v>51228.480000000003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3207.5952034133015</v>
      </c>
      <c r="N77" s="106">
        <f t="shared" si="25"/>
        <v>641.51904068266026</v>
      </c>
      <c r="O77" s="108">
        <f t="shared" si="26"/>
        <v>0</v>
      </c>
      <c r="P77" s="109">
        <f t="shared" si="27"/>
        <v>-78.480959317339739</v>
      </c>
      <c r="Q77" s="110">
        <f t="shared" si="28"/>
        <v>0.89099866761480595</v>
      </c>
      <c r="R77" s="293"/>
      <c r="S77" s="47">
        <v>0.41250000000000003</v>
      </c>
      <c r="T77" s="48">
        <v>0.43930555555555562</v>
      </c>
      <c r="U77" s="111">
        <v>14.983333333333331</v>
      </c>
      <c r="V77" s="112">
        <v>38.608363009215758</v>
      </c>
      <c r="W77" s="113"/>
      <c r="X77" s="116"/>
      <c r="Y77" s="282"/>
      <c r="Z77" s="283"/>
      <c r="AA77" s="117">
        <f t="shared" si="29"/>
        <v>-392.40479658669847</v>
      </c>
      <c r="AB77" s="110">
        <f t="shared" si="30"/>
        <v>0.89099866761480595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2701</v>
      </c>
      <c r="G78" s="121">
        <f t="shared" si="31"/>
        <v>81030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3187.0800000000008</v>
      </c>
      <c r="N78" s="106">
        <f t="shared" si="25"/>
        <v>796.77000000000021</v>
      </c>
      <c r="O78" s="108">
        <f t="shared" si="26"/>
        <v>0</v>
      </c>
      <c r="P78" s="109">
        <f t="shared" si="27"/>
        <v>-103.22999999999979</v>
      </c>
      <c r="Q78" s="110">
        <f t="shared" si="28"/>
        <v>0.8853000000000002</v>
      </c>
      <c r="R78" s="293"/>
      <c r="S78" s="47">
        <v>0.44930555555555562</v>
      </c>
      <c r="T78" s="120">
        <v>0.48460648148148155</v>
      </c>
      <c r="U78" s="111">
        <v>15</v>
      </c>
      <c r="V78" s="112">
        <v>50.84905305169621</v>
      </c>
      <c r="W78" s="113"/>
      <c r="X78" s="50"/>
      <c r="Y78" s="282"/>
      <c r="Z78" s="283"/>
      <c r="AA78" s="117">
        <f t="shared" si="29"/>
        <v>-412.91999999999916</v>
      </c>
      <c r="AB78" s="110">
        <f t="shared" si="30"/>
        <v>0.8853000000000002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2952</v>
      </c>
      <c r="G79" s="121">
        <f t="shared" si="31"/>
        <v>70021.440000000002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3179.1375423838122</v>
      </c>
      <c r="N79" s="106">
        <f t="shared" si="25"/>
        <v>635.82750847676243</v>
      </c>
      <c r="O79" s="123">
        <f t="shared" si="26"/>
        <v>0</v>
      </c>
      <c r="P79" s="124">
        <f t="shared" si="27"/>
        <v>-84.172491523237568</v>
      </c>
      <c r="Q79" s="125">
        <f t="shared" si="28"/>
        <v>0.88309376177328114</v>
      </c>
      <c r="R79" s="293"/>
      <c r="S79" s="47">
        <v>0.49444444444444452</v>
      </c>
      <c r="T79" s="120">
        <v>0.53312500000000007</v>
      </c>
      <c r="U79" s="111">
        <v>15</v>
      </c>
      <c r="V79" s="112">
        <v>55.713223362833858</v>
      </c>
      <c r="W79" s="113"/>
      <c r="X79" s="116"/>
      <c r="Y79" s="282"/>
      <c r="Z79" s="283"/>
      <c r="AA79" s="117">
        <f t="shared" si="29"/>
        <v>-420.86245761618784</v>
      </c>
      <c r="AB79" s="110">
        <f t="shared" si="30"/>
        <v>0.88309376177328114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3286</v>
      </c>
      <c r="G80" s="121">
        <f t="shared" si="31"/>
        <v>54744.76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3169.4515831599133</v>
      </c>
      <c r="N80" s="106">
        <f t="shared" si="25"/>
        <v>633.89031663198261</v>
      </c>
      <c r="O80" s="123">
        <f t="shared" si="26"/>
        <v>0</v>
      </c>
      <c r="P80" s="124">
        <f t="shared" si="27"/>
        <v>-86.109683368017386</v>
      </c>
      <c r="Q80" s="125">
        <f t="shared" si="28"/>
        <v>0.8804032175444203</v>
      </c>
      <c r="R80" s="293"/>
      <c r="S80" s="47">
        <v>0.54305555555555562</v>
      </c>
      <c r="T80" s="120">
        <v>0.58625000000000005</v>
      </c>
      <c r="U80" s="111">
        <v>15</v>
      </c>
      <c r="V80" s="112">
        <v>62.206345428199711</v>
      </c>
      <c r="W80" s="113"/>
      <c r="X80" s="116"/>
      <c r="Y80" s="282"/>
      <c r="Z80" s="283"/>
      <c r="AA80" s="117">
        <f t="shared" si="29"/>
        <v>-430.5484168400867</v>
      </c>
      <c r="AB80" s="110">
        <f t="shared" si="30"/>
        <v>0.88040321754442041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3180.0951426497854</v>
      </c>
      <c r="N89" s="138">
        <f>M89/L89</f>
        <v>687.58813895130493</v>
      </c>
      <c r="O89" s="139">
        <f>L89-I89</f>
        <v>0</v>
      </c>
      <c r="P89" s="140">
        <f>N89-K89</f>
        <v>-90.790239427073402</v>
      </c>
      <c r="Q89" s="141">
        <f>N89/K89</f>
        <v>0.88335976184716258</v>
      </c>
      <c r="R89" s="294"/>
      <c r="S89" s="142">
        <v>0.25</v>
      </c>
      <c r="T89" s="143">
        <v>0.58625000000000005</v>
      </c>
      <c r="U89" s="144"/>
      <c r="V89" s="166"/>
      <c r="W89" s="167"/>
      <c r="X89" s="138"/>
      <c r="Y89" s="285"/>
      <c r="Z89" s="286"/>
      <c r="AA89" s="168">
        <f>M89-J89</f>
        <v>-419.90485735021457</v>
      </c>
      <c r="AB89" s="141">
        <f>M89/J89</f>
        <v>0.88335976184716258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1225</v>
      </c>
      <c r="G90" s="148">
        <f t="shared" ref="G90:G92" si="36">E90*F90</f>
        <v>34998.25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3126.1778161628786</v>
      </c>
      <c r="N90" s="152">
        <f>M90/L90</f>
        <v>260.51481801357323</v>
      </c>
      <c r="O90" s="154">
        <f>L90-I90</f>
        <v>0</v>
      </c>
      <c r="P90" s="155">
        <f>N90-K90</f>
        <v>-39.485181986426767</v>
      </c>
      <c r="Q90" s="156">
        <f>N90/K90</f>
        <v>0.86838272671191075</v>
      </c>
      <c r="R90" s="292">
        <f>Q106</f>
        <v>0.89301518193590013</v>
      </c>
      <c r="S90" s="157">
        <v>0.70833333333333337</v>
      </c>
      <c r="T90" s="158">
        <v>0.72465277777777781</v>
      </c>
      <c r="U90" s="159"/>
      <c r="V90" s="160">
        <v>23.511138624294599</v>
      </c>
      <c r="W90" s="158"/>
      <c r="X90" s="169"/>
      <c r="Y90" s="295"/>
      <c r="Z90" s="296"/>
      <c r="AA90" s="115">
        <f>M90-J90</f>
        <v>-473.82218383712143</v>
      </c>
      <c r="AB90" s="156">
        <f>M90/J90</f>
        <v>0.86838272671191075</v>
      </c>
      <c r="AC90" s="277">
        <f>AB106</f>
        <v>0.89301518193590013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171</v>
      </c>
      <c r="G91" s="103">
        <f t="shared" si="36"/>
        <v>3449.07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3258.5013902918731</v>
      </c>
      <c r="N91" s="106">
        <f>M91/L91</f>
        <v>271.54178252432274</v>
      </c>
      <c r="O91" s="108">
        <f>L91-I91</f>
        <v>0</v>
      </c>
      <c r="P91" s="109">
        <f>N91-K91</f>
        <v>-28.458217475677259</v>
      </c>
      <c r="Q91" s="110">
        <f>N91/K91</f>
        <v>0.90513927508107583</v>
      </c>
      <c r="R91" s="293"/>
      <c r="S91" s="47">
        <v>0.72777777777777775</v>
      </c>
      <c r="T91" s="48">
        <v>0.72995370370370372</v>
      </c>
      <c r="U91" s="111">
        <v>5</v>
      </c>
      <c r="V91" s="112">
        <v>3.1486867032089809</v>
      </c>
      <c r="W91" s="113"/>
      <c r="X91" s="13"/>
      <c r="Y91" s="282"/>
      <c r="Z91" s="283"/>
      <c r="AA91" s="117">
        <f>M91-J91</f>
        <v>-341.49860970812688</v>
      </c>
      <c r="AB91" s="110">
        <f>M91/J91</f>
        <v>0.90513927508107583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1386</v>
      </c>
      <c r="G92" s="103">
        <f t="shared" si="36"/>
        <v>28302.120000000003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3259.8847584529699</v>
      </c>
      <c r="N92" s="106">
        <f>M92/L92</f>
        <v>250.76036603484383</v>
      </c>
      <c r="O92" s="108">
        <f>L92-I92</f>
        <v>0</v>
      </c>
      <c r="P92" s="109">
        <f>N92-K92</f>
        <v>-26.162710888233079</v>
      </c>
      <c r="Q92" s="110">
        <f>N92/K92</f>
        <v>0.90552354401471391</v>
      </c>
      <c r="R92" s="293"/>
      <c r="S92" s="47">
        <v>0.73333333333333328</v>
      </c>
      <c r="T92" s="48">
        <v>0.75104166666666661</v>
      </c>
      <c r="U92" s="111">
        <v>4.8666666666665748</v>
      </c>
      <c r="V92" s="112">
        <v>25.510104240453241</v>
      </c>
      <c r="W92" s="113"/>
      <c r="X92" s="13"/>
      <c r="Y92" s="282"/>
      <c r="Z92" s="283"/>
      <c r="AA92" s="117">
        <f>M92-J92</f>
        <v>-340.11524154703011</v>
      </c>
      <c r="AB92" s="110">
        <f>M92/J92</f>
        <v>0.90552354401471391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3214.8546549692405</v>
      </c>
      <c r="N106" s="138">
        <f>M106/L106</f>
        <v>260.66389094345192</v>
      </c>
      <c r="O106" s="139">
        <f>L106-I106</f>
        <v>0</v>
      </c>
      <c r="P106" s="140">
        <f>N106-K106</f>
        <v>-31.228000948439956</v>
      </c>
      <c r="Q106" s="141">
        <f>N106/K106</f>
        <v>0.89301518193590013</v>
      </c>
      <c r="R106" s="294"/>
      <c r="S106" s="142">
        <v>0.70833333333333337</v>
      </c>
      <c r="T106" s="143">
        <v>0.75104166666666661</v>
      </c>
      <c r="U106" s="144"/>
      <c r="V106" s="166"/>
      <c r="W106" s="167"/>
      <c r="X106" s="138"/>
      <c r="Y106" s="285"/>
      <c r="Z106" s="286"/>
      <c r="AA106" s="168">
        <f>M106-J106</f>
        <v>-385.14534503075947</v>
      </c>
      <c r="AB106" s="141">
        <f>M106/J106</f>
        <v>0.89301518193590013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2162</v>
      </c>
      <c r="G107" s="148">
        <f t="shared" ref="G107:G109" si="40">E107*F107</f>
        <v>37229.64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2977.1468214772949</v>
      </c>
      <c r="N107" s="152">
        <f>M107/L107</f>
        <v>992.38227382576497</v>
      </c>
      <c r="O107" s="154">
        <f>L107-I107</f>
        <v>0</v>
      </c>
      <c r="P107" s="155">
        <f>N107-K107</f>
        <v>-107.61772617423503</v>
      </c>
      <c r="Q107" s="156">
        <f>N107/K107</f>
        <v>0.90216570347796821</v>
      </c>
      <c r="R107" s="292">
        <f>Q123</f>
        <v>0.89764211067819688</v>
      </c>
      <c r="S107" s="157">
        <v>0.70833333333333337</v>
      </c>
      <c r="T107" s="158">
        <v>0.73858796296296303</v>
      </c>
      <c r="U107" s="159"/>
      <c r="V107" s="160">
        <v>43.571918947427463</v>
      </c>
      <c r="W107" s="161"/>
      <c r="X107" s="162"/>
      <c r="Y107" s="295"/>
      <c r="Z107" s="296"/>
      <c r="AA107" s="115">
        <f>M107-J107</f>
        <v>-322.85317852270509</v>
      </c>
      <c r="AB107" s="156">
        <f>M107/J107</f>
        <v>0.90216570347796821</v>
      </c>
      <c r="AC107" s="277">
        <f>AB123</f>
        <v>0.89764211067819688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1583</v>
      </c>
      <c r="G108" s="103">
        <f t="shared" si="40"/>
        <v>38846.82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2686.2248078299372</v>
      </c>
      <c r="N108" s="106">
        <f>M108/L108</f>
        <v>671.55620195748429</v>
      </c>
      <c r="O108" s="108">
        <f>L108-I108</f>
        <v>0</v>
      </c>
      <c r="P108" s="109">
        <f>N108-K108</f>
        <v>-78.443798042515709</v>
      </c>
      <c r="Q108" s="110">
        <f>N108/K108</f>
        <v>0.89540826927664574</v>
      </c>
      <c r="R108" s="293"/>
      <c r="S108" s="47">
        <v>0.7416666666666667</v>
      </c>
      <c r="T108" s="48">
        <v>0.76621527777777776</v>
      </c>
      <c r="U108" s="111">
        <v>5</v>
      </c>
      <c r="V108" s="112">
        <v>35.358172451965949</v>
      </c>
      <c r="W108" s="113"/>
      <c r="X108" s="116"/>
      <c r="Y108" s="282"/>
      <c r="Z108" s="283"/>
      <c r="AA108" s="117">
        <f>M108-J108</f>
        <v>-313.77519217006284</v>
      </c>
      <c r="AB108" s="110">
        <f>M108/J108</f>
        <v>0.89540826927664574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2360</v>
      </c>
      <c r="G109" s="103">
        <f t="shared" si="40"/>
        <v>54917.2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2684.6999999999989</v>
      </c>
      <c r="N109" s="106">
        <f>M109/L109</f>
        <v>536.93999999999983</v>
      </c>
      <c r="O109" s="108">
        <f>L109-I109</f>
        <v>0</v>
      </c>
      <c r="P109" s="109">
        <f>N109-K109</f>
        <v>-63.060000000000173</v>
      </c>
      <c r="Q109" s="110">
        <f>N109/K109</f>
        <v>0.8948999999999997</v>
      </c>
      <c r="R109" s="293"/>
      <c r="S109" s="47">
        <v>0.76944444444444449</v>
      </c>
      <c r="T109" s="48">
        <v>0.80606481481481485</v>
      </c>
      <c r="U109" s="111">
        <v>4.6500000000000874</v>
      </c>
      <c r="V109" s="112">
        <v>52.743323276343745</v>
      </c>
      <c r="W109" s="113"/>
      <c r="X109" s="116"/>
      <c r="Y109" s="282"/>
      <c r="Z109" s="283"/>
      <c r="AA109" s="117">
        <f>M109-J109</f>
        <v>-315.30000000000109</v>
      </c>
      <c r="AB109" s="110">
        <f>M109/J109</f>
        <v>0.89489999999999958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2782.6905431024102</v>
      </c>
      <c r="N123" s="138">
        <f t="shared" ref="N123:N135" si="45">M123/L123</f>
        <v>695.67263577560254</v>
      </c>
      <c r="O123" s="139">
        <f t="shared" ref="O123:O135" si="46">L123-I123</f>
        <v>0</v>
      </c>
      <c r="P123" s="140">
        <f t="shared" ref="P123:P135" si="47">N123-K123</f>
        <v>-79.327364224397456</v>
      </c>
      <c r="Q123" s="141">
        <f t="shared" ref="Q123:Q135" si="48">N123/K123</f>
        <v>0.89764211067819688</v>
      </c>
      <c r="R123" s="294"/>
      <c r="S123" s="142">
        <v>0.70833333333333337</v>
      </c>
      <c r="T123" s="143">
        <v>0.80606481481481485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-317.30945689758983</v>
      </c>
      <c r="AB123" s="141">
        <f t="shared" ref="AB123:AB135" si="50">M123/J123</f>
        <v>0.89764211067819688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428</v>
      </c>
      <c r="G124" s="148">
        <f t="shared" ref="G124:G135" si="51">E124*F124</f>
        <v>9535.84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2940.128823529416</v>
      </c>
      <c r="N124" s="152">
        <f t="shared" si="45"/>
        <v>588.02576470588315</v>
      </c>
      <c r="O124" s="154">
        <f t="shared" si="46"/>
        <v>0</v>
      </c>
      <c r="P124" s="155">
        <f t="shared" si="47"/>
        <v>-71.974235294116852</v>
      </c>
      <c r="Q124" s="156">
        <f t="shared" si="48"/>
        <v>0.89094812834224724</v>
      </c>
      <c r="R124" s="292">
        <f>Q140</f>
        <v>0.88750273384240408</v>
      </c>
      <c r="S124" s="157">
        <v>0.70833333333333337</v>
      </c>
      <c r="T124" s="158">
        <v>0.71439814814814817</v>
      </c>
      <c r="U124" s="159"/>
      <c r="V124" s="160">
        <v>8.7343111616357625</v>
      </c>
      <c r="W124" s="161"/>
      <c r="X124" s="162"/>
      <c r="Y124" s="295"/>
      <c r="Z124" s="296"/>
      <c r="AA124" s="115">
        <f t="shared" si="49"/>
        <v>-359.87117647058403</v>
      </c>
      <c r="AB124" s="156">
        <f t="shared" si="50"/>
        <v>0.89094812834224724</v>
      </c>
      <c r="AC124" s="277">
        <f>AB140</f>
        <v>0.88750273384240408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2027</v>
      </c>
      <c r="G125" s="103">
        <f t="shared" si="51"/>
        <v>28438.809999999998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2704.8151742993887</v>
      </c>
      <c r="N125" s="106">
        <f t="shared" si="45"/>
        <v>901.60505809979622</v>
      </c>
      <c r="O125" s="108">
        <f t="shared" si="46"/>
        <v>0</v>
      </c>
      <c r="P125" s="109">
        <f t="shared" si="47"/>
        <v>-98.394941900203776</v>
      </c>
      <c r="Q125" s="110">
        <f t="shared" si="48"/>
        <v>0.90160505809979619</v>
      </c>
      <c r="R125" s="293"/>
      <c r="S125" s="47">
        <v>0.72430555555555554</v>
      </c>
      <c r="T125" s="48">
        <v>0.75552083333333331</v>
      </c>
      <c r="U125" s="111">
        <v>15</v>
      </c>
      <c r="V125" s="112">
        <v>44.964255286501214</v>
      </c>
      <c r="W125" s="113"/>
      <c r="X125" s="116"/>
      <c r="Y125" s="282"/>
      <c r="Z125" s="283"/>
      <c r="AA125" s="117">
        <f t="shared" si="49"/>
        <v>-295.18482570061133</v>
      </c>
      <c r="AB125" s="110">
        <f t="shared" si="50"/>
        <v>0.90160505809979619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338</v>
      </c>
      <c r="G126" s="103">
        <f t="shared" si="51"/>
        <v>5644.5999999999995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3174.8925000000008</v>
      </c>
      <c r="N126" s="106">
        <f t="shared" si="45"/>
        <v>1058.2975000000004</v>
      </c>
      <c r="O126" s="108">
        <f t="shared" si="46"/>
        <v>0</v>
      </c>
      <c r="P126" s="109">
        <f t="shared" si="47"/>
        <v>-141.70249999999965</v>
      </c>
      <c r="Q126" s="110">
        <f t="shared" si="48"/>
        <v>0.88191458333333361</v>
      </c>
      <c r="R126" s="293"/>
      <c r="S126" s="47">
        <v>0.76527777777777772</v>
      </c>
      <c r="T126" s="48">
        <v>0.76971064814814805</v>
      </c>
      <c r="U126" s="111">
        <v>15</v>
      </c>
      <c r="V126" s="112">
        <v>6.3876178484783326</v>
      </c>
      <c r="W126" s="113"/>
      <c r="X126" s="116"/>
      <c r="Y126" s="282"/>
      <c r="Z126" s="283"/>
      <c r="AA126" s="117">
        <f t="shared" si="49"/>
        <v>-425.10749999999916</v>
      </c>
      <c r="AB126" s="110">
        <f t="shared" si="50"/>
        <v>0.88191458333333361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346</v>
      </c>
      <c r="G127" s="103">
        <f t="shared" si="51"/>
        <v>6290.28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3180.5631732776737</v>
      </c>
      <c r="N127" s="106">
        <f t="shared" si="45"/>
        <v>1060.1877244258912</v>
      </c>
      <c r="O127" s="108">
        <f t="shared" si="46"/>
        <v>0</v>
      </c>
      <c r="P127" s="109">
        <f t="shared" si="47"/>
        <v>-139.81227557410875</v>
      </c>
      <c r="Q127" s="110">
        <f t="shared" si="48"/>
        <v>0.88348977035490939</v>
      </c>
      <c r="R127" s="293"/>
      <c r="S127" s="47">
        <v>0.77986111111111101</v>
      </c>
      <c r="T127" s="48">
        <v>0.78438657407407397</v>
      </c>
      <c r="U127" s="111">
        <v>14.61666666666666</v>
      </c>
      <c r="V127" s="112">
        <v>6.5271459389395323</v>
      </c>
      <c r="W127" s="113"/>
      <c r="X127" s="116"/>
      <c r="Y127" s="282"/>
      <c r="Z127" s="283"/>
      <c r="AA127" s="117">
        <f t="shared" si="49"/>
        <v>-419.43682672232626</v>
      </c>
      <c r="AB127" s="110">
        <f t="shared" si="50"/>
        <v>0.88348977035490939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816</v>
      </c>
      <c r="G128" s="103">
        <f t="shared" si="51"/>
        <v>24480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3191.3999999999992</v>
      </c>
      <c r="N128" s="106">
        <f t="shared" si="45"/>
        <v>797.8499999999998</v>
      </c>
      <c r="O128" s="108">
        <f t="shared" si="46"/>
        <v>0</v>
      </c>
      <c r="P128" s="109">
        <f t="shared" si="47"/>
        <v>-102.1500000000002</v>
      </c>
      <c r="Q128" s="110">
        <f t="shared" si="48"/>
        <v>0.88649999999999973</v>
      </c>
      <c r="R128" s="293"/>
      <c r="S128" s="47">
        <v>0.79444444444444429</v>
      </c>
      <c r="T128" s="48">
        <v>0.80509259259259247</v>
      </c>
      <c r="U128" s="111">
        <v>15</v>
      </c>
      <c r="V128" s="112">
        <v>15.341229554427528</v>
      </c>
      <c r="W128" s="113"/>
      <c r="X128" s="116"/>
      <c r="Y128" s="282"/>
      <c r="Z128" s="283"/>
      <c r="AA128" s="117">
        <f t="shared" si="49"/>
        <v>-408.60000000000082</v>
      </c>
      <c r="AB128" s="110">
        <f t="shared" si="50"/>
        <v>0.88649999999999973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2450</v>
      </c>
      <c r="G129" s="121">
        <f t="shared" si="51"/>
        <v>34986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3179.506919431285</v>
      </c>
      <c r="N129" s="106">
        <f t="shared" si="45"/>
        <v>1059.8356398104283</v>
      </c>
      <c r="O129" s="108">
        <f t="shared" si="46"/>
        <v>0</v>
      </c>
      <c r="P129" s="109">
        <f t="shared" si="47"/>
        <v>-140.16436018957165</v>
      </c>
      <c r="Q129" s="110">
        <f t="shared" si="48"/>
        <v>0.88319636650869027</v>
      </c>
      <c r="R129" s="293"/>
      <c r="S129" s="47">
        <v>0.81527777777777755</v>
      </c>
      <c r="T129" s="120">
        <v>0.84738425925925898</v>
      </c>
      <c r="U129" s="111">
        <v>14.666666666666508</v>
      </c>
      <c r="V129" s="112">
        <v>46.233583925111802</v>
      </c>
      <c r="W129" s="113"/>
      <c r="X129" s="116"/>
      <c r="Y129" s="282"/>
      <c r="Z129" s="283"/>
      <c r="AA129" s="117">
        <f t="shared" si="49"/>
        <v>-420.49308056871496</v>
      </c>
      <c r="AB129" s="110">
        <f t="shared" si="50"/>
        <v>0.88319636650869027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1164</v>
      </c>
      <c r="G130" s="121">
        <f t="shared" si="51"/>
        <v>25933.920000000002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2940.128823529416</v>
      </c>
      <c r="N130" s="106">
        <f t="shared" si="45"/>
        <v>588.02576470588315</v>
      </c>
      <c r="O130" s="123">
        <f t="shared" si="46"/>
        <v>0</v>
      </c>
      <c r="P130" s="124">
        <f t="shared" si="47"/>
        <v>-71.974235294116852</v>
      </c>
      <c r="Q130" s="125">
        <f t="shared" si="48"/>
        <v>0.89094812834224724</v>
      </c>
      <c r="R130" s="293"/>
      <c r="S130" s="47">
        <v>0.85763888888888862</v>
      </c>
      <c r="T130" s="120">
        <v>0.8741319444444442</v>
      </c>
      <c r="U130" s="111">
        <v>14.766666666666683</v>
      </c>
      <c r="V130" s="112">
        <v>23.754061196598197</v>
      </c>
      <c r="W130" s="113"/>
      <c r="X130" s="116"/>
      <c r="Y130" s="282"/>
      <c r="Z130" s="283"/>
      <c r="AA130" s="117">
        <f t="shared" si="49"/>
        <v>-359.87117647058403</v>
      </c>
      <c r="AB130" s="110">
        <f t="shared" si="50"/>
        <v>0.89094812834224724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5131</v>
      </c>
      <c r="G131" s="121">
        <f t="shared" si="51"/>
        <v>71987.929999999993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2704.8151742993882</v>
      </c>
      <c r="N131" s="106">
        <f t="shared" si="45"/>
        <v>901.60505809979611</v>
      </c>
      <c r="O131" s="123">
        <f t="shared" si="46"/>
        <v>0</v>
      </c>
      <c r="P131" s="124">
        <f t="shared" si="47"/>
        <v>-98.394941900203889</v>
      </c>
      <c r="Q131" s="125">
        <f t="shared" si="48"/>
        <v>0.90160505809979608</v>
      </c>
      <c r="R131" s="293"/>
      <c r="S131" s="47">
        <v>0.88402777777777752</v>
      </c>
      <c r="T131" s="120">
        <v>0.96306712962962937</v>
      </c>
      <c r="U131" s="111">
        <v>15</v>
      </c>
      <c r="V131" s="112">
        <v>113.81923723484843</v>
      </c>
      <c r="W131" s="113"/>
      <c r="X131" s="116"/>
      <c r="Y131" s="282"/>
      <c r="Z131" s="283"/>
      <c r="AA131" s="117">
        <f t="shared" si="49"/>
        <v>-295.18482570061178</v>
      </c>
      <c r="AB131" s="110">
        <f t="shared" si="50"/>
        <v>0.90160505809979608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836</v>
      </c>
      <c r="G132" s="121">
        <f t="shared" si="51"/>
        <v>13961.199999999999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3174.8925000000008</v>
      </c>
      <c r="N132" s="106">
        <f t="shared" si="45"/>
        <v>1058.2975000000004</v>
      </c>
      <c r="O132" s="123">
        <f t="shared" si="46"/>
        <v>0</v>
      </c>
      <c r="P132" s="124">
        <f t="shared" si="47"/>
        <v>-141.70249999999965</v>
      </c>
      <c r="Q132" s="125">
        <f t="shared" si="48"/>
        <v>0.88191458333333361</v>
      </c>
      <c r="R132" s="293"/>
      <c r="S132" s="47">
        <v>0.97291666666666632</v>
      </c>
      <c r="T132" s="120">
        <v>0.98387731481481444</v>
      </c>
      <c r="U132" s="111">
        <v>15</v>
      </c>
      <c r="V132" s="112">
        <v>15.798960122271852</v>
      </c>
      <c r="W132" s="113"/>
      <c r="X132" s="116"/>
      <c r="Y132" s="282"/>
      <c r="Z132" s="283"/>
      <c r="AA132" s="117">
        <f t="shared" si="49"/>
        <v>-425.10749999999916</v>
      </c>
      <c r="AB132" s="110">
        <f t="shared" si="50"/>
        <v>0.88191458333333361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719</v>
      </c>
      <c r="G133" s="121">
        <f t="shared" si="51"/>
        <v>13071.42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3180.5631732776737</v>
      </c>
      <c r="N133" s="106">
        <f t="shared" si="45"/>
        <v>1060.1877244258912</v>
      </c>
      <c r="O133" s="123">
        <f t="shared" si="46"/>
        <v>0</v>
      </c>
      <c r="P133" s="124">
        <f t="shared" si="47"/>
        <v>-139.81227557410875</v>
      </c>
      <c r="Q133" s="125">
        <f t="shared" si="48"/>
        <v>0.88348977035490939</v>
      </c>
      <c r="R133" s="293"/>
      <c r="S133" s="47">
        <v>0.99374999999999958</v>
      </c>
      <c r="T133" s="120">
        <v>1.0031597222222217</v>
      </c>
      <c r="U133" s="111">
        <v>15</v>
      </c>
      <c r="V133" s="112">
        <v>13.563635636120011</v>
      </c>
      <c r="W133" s="113"/>
      <c r="X133" s="116"/>
      <c r="Y133" s="282"/>
      <c r="Z133" s="283"/>
      <c r="AA133" s="117">
        <f t="shared" si="49"/>
        <v>-419.43682672232626</v>
      </c>
      <c r="AB133" s="110">
        <f t="shared" si="50"/>
        <v>0.88348977035490939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1988</v>
      </c>
      <c r="G134" s="121">
        <f t="shared" si="51"/>
        <v>59640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3191.3999999999996</v>
      </c>
      <c r="N134" s="106">
        <f t="shared" si="45"/>
        <v>797.84999999999991</v>
      </c>
      <c r="O134" s="123">
        <f t="shared" si="46"/>
        <v>0</v>
      </c>
      <c r="P134" s="124">
        <f t="shared" si="47"/>
        <v>-102.15000000000009</v>
      </c>
      <c r="Q134" s="125">
        <f t="shared" si="48"/>
        <v>0.88649999999999984</v>
      </c>
      <c r="R134" s="293"/>
      <c r="S134" s="47">
        <v>1.0131944444444441</v>
      </c>
      <c r="T134" s="120">
        <v>1.0391435185185181</v>
      </c>
      <c r="U134" s="111">
        <v>15</v>
      </c>
      <c r="V134" s="112">
        <v>37.375446512502357</v>
      </c>
      <c r="W134" s="126"/>
      <c r="X134" s="127"/>
      <c r="Y134" s="282"/>
      <c r="Z134" s="283"/>
      <c r="AA134" s="117">
        <f t="shared" si="49"/>
        <v>-408.60000000000036</v>
      </c>
      <c r="AB134" s="110">
        <f t="shared" si="50"/>
        <v>0.88649999999999984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6425</v>
      </c>
      <c r="G135" s="121">
        <f t="shared" si="51"/>
        <v>91749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3179.506919431285</v>
      </c>
      <c r="N135" s="106">
        <f t="shared" si="45"/>
        <v>1059.8356398104283</v>
      </c>
      <c r="O135" s="123">
        <f t="shared" si="46"/>
        <v>0</v>
      </c>
      <c r="P135" s="124">
        <f t="shared" si="47"/>
        <v>-140.16436018957165</v>
      </c>
      <c r="Q135" s="125">
        <f t="shared" si="48"/>
        <v>0.88319636650869027</v>
      </c>
      <c r="R135" s="293"/>
      <c r="S135" s="47">
        <v>1.0493055555555553</v>
      </c>
      <c r="T135" s="120">
        <v>1.1334953703703701</v>
      </c>
      <c r="U135" s="111">
        <v>14.633333333333596</v>
      </c>
      <c r="V135" s="112">
        <v>121.24521498728299</v>
      </c>
      <c r="W135" s="126"/>
      <c r="X135" s="127"/>
      <c r="Y135" s="282"/>
      <c r="Z135" s="283"/>
      <c r="AA135" s="117">
        <f t="shared" si="49"/>
        <v>-420.49308056871496</v>
      </c>
      <c r="AB135" s="110">
        <f t="shared" si="50"/>
        <v>0.88319636650869027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3061.8844317562939</v>
      </c>
      <c r="N140" s="138">
        <f t="shared" ref="N140:N152" si="56">M140/L140</f>
        <v>874.82412335894116</v>
      </c>
      <c r="O140" s="139">
        <f t="shared" ref="O140:O152" si="57">L140-I140</f>
        <v>0</v>
      </c>
      <c r="P140" s="140">
        <f t="shared" ref="P140:P152" si="58">N140-K140</f>
        <v>-110.8901623553445</v>
      </c>
      <c r="Q140" s="141">
        <f t="shared" ref="Q140:Q152" si="59">N140/K140</f>
        <v>0.88750273384240408</v>
      </c>
      <c r="R140" s="294"/>
      <c r="S140" s="142">
        <v>0.70833333333333337</v>
      </c>
      <c r="T140" s="143">
        <v>1.1334953703703701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-388.11556824370609</v>
      </c>
      <c r="AB140" s="141">
        <f t="shared" ref="AB140:AB152" si="61">M140/J140</f>
        <v>0.88750273384240408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513</v>
      </c>
      <c r="G141" s="148">
        <f t="shared" ref="G141:G152" si="62">E141*F141</f>
        <v>9326.34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2698.9111118206529</v>
      </c>
      <c r="N141" s="152">
        <f t="shared" si="56"/>
        <v>899.63703727355096</v>
      </c>
      <c r="O141" s="154">
        <f t="shared" si="57"/>
        <v>0</v>
      </c>
      <c r="P141" s="155">
        <f t="shared" si="58"/>
        <v>-100.36296272644904</v>
      </c>
      <c r="Q141" s="156">
        <f t="shared" si="59"/>
        <v>0.89963703727355093</v>
      </c>
      <c r="R141" s="292">
        <f>Q157</f>
        <v>0.88798622481968714</v>
      </c>
      <c r="S141" s="157">
        <v>0.70833333333333337</v>
      </c>
      <c r="T141" s="158">
        <v>0.71625000000000005</v>
      </c>
      <c r="U141" s="159"/>
      <c r="V141" s="160">
        <v>11.404599382762251</v>
      </c>
      <c r="W141" s="158"/>
      <c r="X141" s="169"/>
      <c r="Y141" s="295"/>
      <c r="Z141" s="296"/>
      <c r="AA141" s="171">
        <f t="shared" si="60"/>
        <v>-301.08888817934712</v>
      </c>
      <c r="AB141" s="156">
        <f t="shared" si="61"/>
        <v>0.89963703727355093</v>
      </c>
      <c r="AC141" s="277">
        <f>AB157</f>
        <v>0.88798622481968714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969</v>
      </c>
      <c r="G142" s="103">
        <f t="shared" si="62"/>
        <v>17616.419999999998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3177.8907185122589</v>
      </c>
      <c r="N142" s="106">
        <f t="shared" si="56"/>
        <v>1059.2969061707529</v>
      </c>
      <c r="O142" s="108">
        <f t="shared" si="57"/>
        <v>0</v>
      </c>
      <c r="P142" s="109">
        <f t="shared" si="58"/>
        <v>-140.70309382924711</v>
      </c>
      <c r="Q142" s="110">
        <f t="shared" si="59"/>
        <v>0.88274742180896071</v>
      </c>
      <c r="R142" s="293"/>
      <c r="S142" s="47">
        <v>0.72638888888888886</v>
      </c>
      <c r="T142" s="48">
        <v>0.73908564814814814</v>
      </c>
      <c r="U142" s="111">
        <v>14.599999999999884</v>
      </c>
      <c r="V142" s="112">
        <v>18.295153971568428</v>
      </c>
      <c r="W142" s="113"/>
      <c r="X142" s="13"/>
      <c r="Y142" s="282"/>
      <c r="Z142" s="283"/>
      <c r="AA142" s="172">
        <f t="shared" si="60"/>
        <v>-422.1092814877411</v>
      </c>
      <c r="AB142" s="110">
        <f t="shared" si="61"/>
        <v>0.88274742180896082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733</v>
      </c>
      <c r="G143" s="103">
        <f t="shared" si="62"/>
        <v>18346.990000000002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3207.4026831421102</v>
      </c>
      <c r="N143" s="106">
        <f t="shared" si="56"/>
        <v>641.48053662842199</v>
      </c>
      <c r="O143" s="108">
        <f t="shared" si="57"/>
        <v>0</v>
      </c>
      <c r="P143" s="109">
        <f t="shared" si="58"/>
        <v>-78.519463371578013</v>
      </c>
      <c r="Q143" s="110">
        <f t="shared" si="59"/>
        <v>0.89094518976169723</v>
      </c>
      <c r="R143" s="293"/>
      <c r="S143" s="47">
        <v>0.74930555555555545</v>
      </c>
      <c r="T143" s="48">
        <v>0.75881944444444438</v>
      </c>
      <c r="U143" s="111">
        <v>14.716666666666516</v>
      </c>
      <c r="V143" s="112">
        <v>13.712029434643764</v>
      </c>
      <c r="W143" s="113"/>
      <c r="X143" s="13"/>
      <c r="Y143" s="282"/>
      <c r="Z143" s="283"/>
      <c r="AA143" s="172">
        <f t="shared" si="60"/>
        <v>-392.59731685788984</v>
      </c>
      <c r="AB143" s="110">
        <f t="shared" si="61"/>
        <v>0.89094518976169723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916</v>
      </c>
      <c r="G144" s="103">
        <f t="shared" si="62"/>
        <v>22735.119999999999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3211.4317767339021</v>
      </c>
      <c r="N144" s="106">
        <f t="shared" si="56"/>
        <v>642.2863553467804</v>
      </c>
      <c r="O144" s="108">
        <f t="shared" si="57"/>
        <v>0</v>
      </c>
      <c r="P144" s="109">
        <f t="shared" si="58"/>
        <v>-77.713644653219603</v>
      </c>
      <c r="Q144" s="110">
        <f t="shared" si="59"/>
        <v>0.89206438242608388</v>
      </c>
      <c r="R144" s="293"/>
      <c r="S144" s="47">
        <v>0.76874999999999982</v>
      </c>
      <c r="T144" s="48">
        <v>0.78062499999999979</v>
      </c>
      <c r="U144" s="111">
        <v>15</v>
      </c>
      <c r="V144" s="112">
        <v>17.11386192232785</v>
      </c>
      <c r="W144" s="113"/>
      <c r="X144" s="13"/>
      <c r="Y144" s="282"/>
      <c r="Z144" s="283"/>
      <c r="AA144" s="172">
        <f t="shared" si="60"/>
        <v>-388.5682232660979</v>
      </c>
      <c r="AB144" s="110">
        <f t="shared" si="61"/>
        <v>0.89206438242608388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1419</v>
      </c>
      <c r="G145" s="103">
        <f t="shared" si="62"/>
        <v>25385.91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3182.3313294797786</v>
      </c>
      <c r="N145" s="106">
        <f t="shared" si="56"/>
        <v>795.58283236994464</v>
      </c>
      <c r="O145" s="108">
        <f t="shared" si="57"/>
        <v>0</v>
      </c>
      <c r="P145" s="109">
        <f t="shared" si="58"/>
        <v>-104.41716763005536</v>
      </c>
      <c r="Q145" s="110">
        <f t="shared" si="59"/>
        <v>0.88398092485549407</v>
      </c>
      <c r="R145" s="293"/>
      <c r="S145" s="47">
        <v>0.79097222222222197</v>
      </c>
      <c r="T145" s="48">
        <v>0.80954861111111087</v>
      </c>
      <c r="U145" s="111">
        <v>14.899999999999931</v>
      </c>
      <c r="V145" s="112">
        <v>26.753970968170051</v>
      </c>
      <c r="W145" s="113"/>
      <c r="X145" s="116"/>
      <c r="Y145" s="282"/>
      <c r="Z145" s="283"/>
      <c r="AA145" s="172">
        <f t="shared" si="60"/>
        <v>-417.66867052022144</v>
      </c>
      <c r="AB145" s="110">
        <f t="shared" si="61"/>
        <v>0.88398092485549407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2139</v>
      </c>
      <c r="G146" s="121">
        <f t="shared" si="62"/>
        <v>35635.74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3169.7431015247266</v>
      </c>
      <c r="N146" s="106">
        <f t="shared" si="56"/>
        <v>633.94862030494528</v>
      </c>
      <c r="O146" s="108">
        <f t="shared" si="57"/>
        <v>0</v>
      </c>
      <c r="P146" s="109">
        <f t="shared" si="58"/>
        <v>-86.05137969505472</v>
      </c>
      <c r="Q146" s="110">
        <f t="shared" si="59"/>
        <v>0.88048419486797957</v>
      </c>
      <c r="R146" s="293"/>
      <c r="S146" s="47">
        <v>0.8194444444444442</v>
      </c>
      <c r="T146" s="120">
        <v>0.84755787037037011</v>
      </c>
      <c r="U146" s="111">
        <v>15</v>
      </c>
      <c r="V146" s="112">
        <v>40.489085673304317</v>
      </c>
      <c r="W146" s="113"/>
      <c r="X146" s="50"/>
      <c r="Y146" s="282"/>
      <c r="Z146" s="283"/>
      <c r="AA146" s="172">
        <f t="shared" si="60"/>
        <v>-430.25689847527337</v>
      </c>
      <c r="AB146" s="110">
        <f t="shared" si="61"/>
        <v>0.88048419486797957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1098</v>
      </c>
      <c r="G147" s="121">
        <f t="shared" si="62"/>
        <v>19961.64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2698.9111118206524</v>
      </c>
      <c r="N147" s="106">
        <f t="shared" si="56"/>
        <v>899.63703727355085</v>
      </c>
      <c r="O147" s="123">
        <f t="shared" si="57"/>
        <v>0</v>
      </c>
      <c r="P147" s="124">
        <f t="shared" si="58"/>
        <v>-100.36296272644915</v>
      </c>
      <c r="Q147" s="125">
        <f t="shared" si="59"/>
        <v>0.89963703727355082</v>
      </c>
      <c r="R147" s="293"/>
      <c r="S147" s="47">
        <v>0.85763888888888862</v>
      </c>
      <c r="T147" s="120">
        <v>0.87458333333333305</v>
      </c>
      <c r="U147" s="111">
        <v>14.516666666666644</v>
      </c>
      <c r="V147" s="112">
        <v>24.409844292929733</v>
      </c>
      <c r="W147" s="113"/>
      <c r="X147" s="116"/>
      <c r="Y147" s="282"/>
      <c r="Z147" s="283"/>
      <c r="AA147" s="172">
        <f t="shared" si="60"/>
        <v>-301.08888817934758</v>
      </c>
      <c r="AB147" s="110">
        <f t="shared" si="61"/>
        <v>0.89963703727355082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2365</v>
      </c>
      <c r="G148" s="121">
        <f t="shared" si="62"/>
        <v>42995.7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3177.8907185122589</v>
      </c>
      <c r="N148" s="106">
        <f t="shared" si="56"/>
        <v>1059.2969061707529</v>
      </c>
      <c r="O148" s="123">
        <f t="shared" si="57"/>
        <v>0</v>
      </c>
      <c r="P148" s="124">
        <f t="shared" si="58"/>
        <v>-140.70309382924711</v>
      </c>
      <c r="Q148" s="125">
        <f t="shared" si="59"/>
        <v>0.88274742180896071</v>
      </c>
      <c r="R148" s="293"/>
      <c r="S148" s="47">
        <v>0.88472222222222197</v>
      </c>
      <c r="T148" s="120">
        <v>0.91572916666666637</v>
      </c>
      <c r="U148" s="111">
        <v>14.600000000000044</v>
      </c>
      <c r="V148" s="112">
        <v>44.652259177254216</v>
      </c>
      <c r="W148" s="113"/>
      <c r="X148" s="116"/>
      <c r="Y148" s="282"/>
      <c r="Z148" s="283"/>
      <c r="AA148" s="172">
        <f t="shared" si="60"/>
        <v>-422.1092814877411</v>
      </c>
      <c r="AB148" s="110">
        <f t="shared" si="61"/>
        <v>0.88274742180896082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1452</v>
      </c>
      <c r="G149" s="121">
        <f t="shared" si="62"/>
        <v>36343.560000000005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3207.4026831421097</v>
      </c>
      <c r="N149" s="106">
        <f t="shared" si="56"/>
        <v>641.48053662842199</v>
      </c>
      <c r="O149" s="123">
        <f t="shared" si="57"/>
        <v>0</v>
      </c>
      <c r="P149" s="124">
        <f t="shared" si="58"/>
        <v>-78.519463371578013</v>
      </c>
      <c r="Q149" s="125">
        <f t="shared" si="59"/>
        <v>0.89094518976169723</v>
      </c>
      <c r="R149" s="293"/>
      <c r="S149" s="47">
        <v>0.92569444444444415</v>
      </c>
      <c r="T149" s="120">
        <v>0.94454861111111077</v>
      </c>
      <c r="U149" s="111">
        <v>15</v>
      </c>
      <c r="V149" s="112">
        <v>27.162164719103338</v>
      </c>
      <c r="W149" s="126"/>
      <c r="X149" s="127"/>
      <c r="Y149" s="282"/>
      <c r="Z149" s="283"/>
      <c r="AA149" s="172">
        <f t="shared" si="60"/>
        <v>-392.59731685789029</v>
      </c>
      <c r="AB149" s="110">
        <f t="shared" si="61"/>
        <v>0.89094518976169712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2019</v>
      </c>
      <c r="G150" s="121">
        <f t="shared" si="62"/>
        <v>50111.58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3211.4317767339021</v>
      </c>
      <c r="N150" s="106">
        <f t="shared" si="56"/>
        <v>642.2863553467804</v>
      </c>
      <c r="O150" s="123">
        <f t="shared" si="57"/>
        <v>0</v>
      </c>
      <c r="P150" s="124">
        <f t="shared" si="58"/>
        <v>-77.713644653219603</v>
      </c>
      <c r="Q150" s="125">
        <f t="shared" si="59"/>
        <v>0.89206438242608388</v>
      </c>
      <c r="R150" s="293"/>
      <c r="S150" s="47">
        <v>0.95486111111111083</v>
      </c>
      <c r="T150" s="120">
        <v>0.98105324074074041</v>
      </c>
      <c r="U150" s="111">
        <v>14.850000000000083</v>
      </c>
      <c r="V150" s="112">
        <v>37.721492599541406</v>
      </c>
      <c r="W150" s="126"/>
      <c r="X150" s="127"/>
      <c r="Y150" s="282"/>
      <c r="Z150" s="283"/>
      <c r="AA150" s="172">
        <f t="shared" si="60"/>
        <v>-388.5682232660979</v>
      </c>
      <c r="AB150" s="110">
        <f t="shared" si="61"/>
        <v>0.89206438242608388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3862</v>
      </c>
      <c r="G151" s="121">
        <f t="shared" si="62"/>
        <v>69091.180000000008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3182.3313294797786</v>
      </c>
      <c r="N151" s="106">
        <f t="shared" si="56"/>
        <v>795.58283236994464</v>
      </c>
      <c r="O151" s="123">
        <f t="shared" si="57"/>
        <v>0</v>
      </c>
      <c r="P151" s="124">
        <f t="shared" si="58"/>
        <v>-104.41716763005536</v>
      </c>
      <c r="Q151" s="125">
        <f t="shared" si="59"/>
        <v>0.88398092485549407</v>
      </c>
      <c r="R151" s="293"/>
      <c r="S151" s="47">
        <v>0.99097222222222192</v>
      </c>
      <c r="T151" s="120">
        <v>1.0415277777777774</v>
      </c>
      <c r="U151" s="111">
        <v>15</v>
      </c>
      <c r="V151" s="112">
        <v>72.814542550438858</v>
      </c>
      <c r="W151" s="126"/>
      <c r="X151" s="127"/>
      <c r="Y151" s="282"/>
      <c r="Z151" s="283"/>
      <c r="AA151" s="172">
        <f t="shared" si="60"/>
        <v>-417.66867052022144</v>
      </c>
      <c r="AB151" s="110">
        <f t="shared" si="61"/>
        <v>0.88398092485549407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5508</v>
      </c>
      <c r="G152" s="121">
        <f t="shared" si="62"/>
        <v>91763.28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3169.7431015247266</v>
      </c>
      <c r="N152" s="106">
        <f t="shared" si="56"/>
        <v>633.94862030494528</v>
      </c>
      <c r="O152" s="123">
        <f t="shared" si="57"/>
        <v>0</v>
      </c>
      <c r="P152" s="124">
        <f t="shared" si="58"/>
        <v>-86.05137969505472</v>
      </c>
      <c r="Q152" s="125">
        <f t="shared" si="59"/>
        <v>0.88048419486797957</v>
      </c>
      <c r="R152" s="293"/>
      <c r="S152" s="47">
        <v>1.0513888888888887</v>
      </c>
      <c r="T152" s="120">
        <v>1.1237847222222221</v>
      </c>
      <c r="U152" s="111">
        <v>15</v>
      </c>
      <c r="V152" s="112">
        <v>104.26081528216932</v>
      </c>
      <c r="W152" s="126"/>
      <c r="X152" s="127"/>
      <c r="Y152" s="282"/>
      <c r="Z152" s="283"/>
      <c r="AA152" s="172">
        <f t="shared" si="60"/>
        <v>-430.25689847527337</v>
      </c>
      <c r="AB152" s="110">
        <f t="shared" si="61"/>
        <v>0.88048419486797957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3107.9517868689049</v>
      </c>
      <c r="N157" s="138">
        <f>M157/L157</f>
        <v>745.90842884853714</v>
      </c>
      <c r="O157" s="139">
        <f>L157-I157</f>
        <v>0</v>
      </c>
      <c r="P157" s="140">
        <f>N157-K157</f>
        <v>-94.091571151462745</v>
      </c>
      <c r="Q157" s="141">
        <f>N157/K157</f>
        <v>0.88798622481968714</v>
      </c>
      <c r="R157" s="294"/>
      <c r="S157" s="142">
        <v>0.70833333333333337</v>
      </c>
      <c r="T157" s="143">
        <v>1.1237847222222221</v>
      </c>
      <c r="U157" s="144"/>
      <c r="V157" s="166"/>
      <c r="W157" s="167"/>
      <c r="X157" s="138"/>
      <c r="Y157" s="285"/>
      <c r="Z157" s="286"/>
      <c r="AA157" s="174">
        <f>M157-J157</f>
        <v>-392.04821313109505</v>
      </c>
      <c r="AB157" s="141">
        <f>M157/J157</f>
        <v>0.88798622481968714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538" priority="1" operator="greaterThan">
      <formula>0</formula>
    </cfRule>
  </conditionalFormatting>
  <conditionalFormatting sqref="P5:P157 AA5:AA157">
    <cfRule type="cellIs" dxfId="537" priority="4" operator="lessThan">
      <formula>0</formula>
    </cfRule>
  </conditionalFormatting>
  <conditionalFormatting sqref="Q5:Q157 AB5:AB157">
    <cfRule type="cellIs" dxfId="536" priority="2" operator="greaterThan">
      <formula>1</formula>
    </cfRule>
    <cfRule type="cellIs" dxfId="535" priority="3" operator="lessThan">
      <formula>0.8</formula>
    </cfRule>
  </conditionalFormatting>
  <conditionalFormatting sqref="AC5:AC6 R5:R157 AC90:AC95">
    <cfRule type="cellIs" dxfId="534" priority="5" operator="lessThan">
      <formula>0.8</formula>
    </cfRule>
  </conditionalFormatting>
  <conditionalFormatting sqref="AC12:AC20">
    <cfRule type="cellIs" dxfId="533" priority="13" operator="lessThan">
      <formula>0.8</formula>
    </cfRule>
  </conditionalFormatting>
  <conditionalFormatting sqref="AC22:AC27">
    <cfRule type="cellIs" dxfId="532" priority="12" operator="lessThan">
      <formula>0.8</formula>
    </cfRule>
  </conditionalFormatting>
  <conditionalFormatting sqref="AC39">
    <cfRule type="cellIs" dxfId="531" priority="11" operator="lessThan">
      <formula>0.8</formula>
    </cfRule>
  </conditionalFormatting>
  <conditionalFormatting sqref="AC56">
    <cfRule type="cellIs" dxfId="530" priority="7" operator="lessThan">
      <formula>0.8</formula>
    </cfRule>
  </conditionalFormatting>
  <conditionalFormatting sqref="AC73:AC78">
    <cfRule type="cellIs" dxfId="529" priority="6" operator="lessThan">
      <formula>0.8</formula>
    </cfRule>
  </conditionalFormatting>
  <conditionalFormatting sqref="AC107">
    <cfRule type="cellIs" dxfId="528" priority="10" operator="lessThan">
      <formula>0.8</formula>
    </cfRule>
  </conditionalFormatting>
  <conditionalFormatting sqref="AC124">
    <cfRule type="cellIs" dxfId="527" priority="9" operator="lessThan">
      <formula>0.8</formula>
    </cfRule>
  </conditionalFormatting>
  <conditionalFormatting sqref="AC141:AC146">
    <cfRule type="cellIs" dxfId="526" priority="8" operator="lessThan">
      <formula>0.8</formula>
    </cfRule>
  </conditionalFormatting>
  <dataValidations count="1">
    <dataValidation type="list" allowBlank="1" showInputMessage="1" showErrorMessage="1" sqref="Y5:Z157" xr:uid="{CAEB47E6-32C6-4217-8D0E-0C77F2B1CD54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F2AA-B2E8-424C-BBEE-AA1609CEAE98}">
  <sheetPr codeName="工作表18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I43" sqref="I43"/>
      <selection pane="bottomLeft" activeCell="AC127" sqref="AC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58360</v>
      </c>
      <c r="E1" s="88" t="s">
        <v>3</v>
      </c>
      <c r="F1" s="89">
        <f>SUM(G5:G140)</f>
        <v>2620998.87</v>
      </c>
      <c r="G1" s="90" t="s">
        <v>84</v>
      </c>
      <c r="H1" s="91">
        <f>L21+L38+L55+L72+L89+L106+L123+L140</f>
        <v>156.33333333333334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46136</v>
      </c>
      <c r="B2" s="343"/>
      <c r="C2" s="92" t="s">
        <v>40</v>
      </c>
      <c r="D2" s="93">
        <f>AVERAGE(N21,N38,N55,N72,N89,N106,N123,N140)</f>
        <v>127.11849446956704</v>
      </c>
      <c r="E2" s="93" t="s">
        <v>91</v>
      </c>
      <c r="F2" s="94">
        <f>F1/D1</f>
        <v>44.910878512679922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56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3184</v>
      </c>
      <c r="G5" s="148">
        <f t="shared" ref="G5:G7" si="0">E5*F5</f>
        <v>180755.68000000002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1781.9585139318901</v>
      </c>
      <c r="N5" s="152">
        <f>M5/L5</f>
        <v>74.248271413828761</v>
      </c>
      <c r="O5" s="154">
        <f>L5-I5</f>
        <v>0</v>
      </c>
      <c r="P5" s="155">
        <f>N5-K5</f>
        <v>-9.0850619195045681</v>
      </c>
      <c r="Q5" s="156">
        <f>N5/K5</f>
        <v>0.89097925696594515</v>
      </c>
      <c r="R5" s="292">
        <f>Q21</f>
        <v>0.89403707492549545</v>
      </c>
      <c r="S5" s="157">
        <v>0.29166666666666669</v>
      </c>
      <c r="T5" s="158">
        <v>0.36611111111111111</v>
      </c>
      <c r="U5" s="159"/>
      <c r="V5" s="160">
        <v>107.20788307157072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-218.04148606810986</v>
      </c>
      <c r="AF5" s="132">
        <f>M5/J5</f>
        <v>0.89097925696594504</v>
      </c>
      <c r="AG5" s="367">
        <f>AF21</f>
        <v>0.89403707492549545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3444</v>
      </c>
      <c r="G6" s="103">
        <f t="shared" si="0"/>
        <v>204986.88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1791.7997644980876</v>
      </c>
      <c r="N6" s="106">
        <f>M6/L6</f>
        <v>74.658323520753655</v>
      </c>
      <c r="O6" s="108">
        <f>L6-I6</f>
        <v>0</v>
      </c>
      <c r="P6" s="109">
        <f>N6-K6</f>
        <v>-8.675009812579674</v>
      </c>
      <c r="Q6" s="110">
        <f>N6/K6</f>
        <v>0.89589988224904393</v>
      </c>
      <c r="R6" s="293"/>
      <c r="S6" s="47">
        <v>0.36944444444444446</v>
      </c>
      <c r="T6" s="48">
        <v>0.44952546296296297</v>
      </c>
      <c r="U6" s="111">
        <v>4.8000000000000309</v>
      </c>
      <c r="V6" s="112">
        <v>115.32538629274976</v>
      </c>
      <c r="W6" s="113">
        <v>0.44952546296296297</v>
      </c>
      <c r="X6" s="116">
        <v>0.48888888888888887</v>
      </c>
      <c r="Y6" s="12"/>
      <c r="Z6" s="198"/>
      <c r="AA6" s="282"/>
      <c r="AB6" s="283"/>
      <c r="AC6" s="12">
        <v>3</v>
      </c>
      <c r="AD6" s="198"/>
      <c r="AE6" s="117">
        <f>M6-J6</f>
        <v>-208.2002355019124</v>
      </c>
      <c r="AF6" s="110">
        <f>M6/J6</f>
        <v>0.89589988224904382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1710</v>
      </c>
      <c r="G7" s="103">
        <f t="shared" si="0"/>
        <v>132251.4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1790.4641711229949</v>
      </c>
      <c r="N7" s="106">
        <f>M7/L7</f>
        <v>77.846268309695432</v>
      </c>
      <c r="O7" s="108">
        <f>L7-I7</f>
        <v>0</v>
      </c>
      <c r="P7" s="109">
        <f>N7-K7</f>
        <v>-9.110253429435005</v>
      </c>
      <c r="Q7" s="110">
        <f>N7/K7</f>
        <v>0.89523208556149747</v>
      </c>
      <c r="R7" s="293"/>
      <c r="S7" s="47">
        <v>0.48888888888888887</v>
      </c>
      <c r="T7" s="48">
        <v>0.5286805555555556</v>
      </c>
      <c r="U7" s="111">
        <v>56.683333333333294</v>
      </c>
      <c r="V7" s="112">
        <v>57.303576164636887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-209.53582887700509</v>
      </c>
      <c r="AF7" s="110">
        <f>M7/J7</f>
        <v>0.89523208556149747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1788.0741498509908</v>
      </c>
      <c r="N21" s="138">
        <f>M21/L21</f>
        <v>75.552428866943274</v>
      </c>
      <c r="O21" s="139">
        <f>L21-I21</f>
        <v>0</v>
      </c>
      <c r="P21" s="140">
        <f>N21-K21</f>
        <v>-8.9546133865778472</v>
      </c>
      <c r="Q21" s="141">
        <f>N21/K21</f>
        <v>0.89403707492549545</v>
      </c>
      <c r="R21" s="294"/>
      <c r="S21" s="142">
        <v>0.29166666666666669</v>
      </c>
      <c r="T21" s="143">
        <v>0.5286805555555556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8</v>
      </c>
      <c r="AD21" s="180">
        <f>SUM(AD5:AD20)</f>
        <v>0</v>
      </c>
      <c r="AE21" s="168">
        <f>M21-J21</f>
        <v>-211.92585014900919</v>
      </c>
      <c r="AF21" s="141">
        <f>M21/J21</f>
        <v>0.89403707492549545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2249</v>
      </c>
      <c r="G22" s="148">
        <f t="shared" ref="G22:G25" si="5">E22*F22</f>
        <v>120906.23999999999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1785.2960953011252</v>
      </c>
      <c r="N22" s="152">
        <f>M22/L22</f>
        <v>89.264804765056255</v>
      </c>
      <c r="O22" s="154">
        <f>L22-I22</f>
        <v>0</v>
      </c>
      <c r="P22" s="155">
        <f>N22-K22</f>
        <v>-10.735195234943745</v>
      </c>
      <c r="Q22" s="156">
        <f>N22/K22</f>
        <v>0.89264804765056249</v>
      </c>
      <c r="R22" s="292">
        <f>Q38</f>
        <v>0.89387227978244777</v>
      </c>
      <c r="S22" s="157">
        <v>0.29166666666666669</v>
      </c>
      <c r="T22" s="158">
        <v>0.34415509259259258</v>
      </c>
      <c r="U22" s="159"/>
      <c r="V22" s="160">
        <v>75.584100785948181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-214.70390469887479</v>
      </c>
      <c r="AF22" s="156">
        <f>M22/J22</f>
        <v>0.8926480476505626</v>
      </c>
      <c r="AG22" s="362">
        <f>AF38</f>
        <v>0.89387227978244765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1273</v>
      </c>
      <c r="G23" s="103">
        <f t="shared" si="5"/>
        <v>60302.009999999995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1785.799999999999</v>
      </c>
      <c r="N23" s="106">
        <f>M23/L23</f>
        <v>85.038095238095195</v>
      </c>
      <c r="O23" s="108">
        <f>L23-I23</f>
        <v>0</v>
      </c>
      <c r="P23" s="109">
        <f>N23-K23</f>
        <v>-10.200000000000045</v>
      </c>
      <c r="Q23" s="110">
        <f>N23/K23</f>
        <v>0.89289999999999947</v>
      </c>
      <c r="R23" s="293"/>
      <c r="S23" s="47">
        <v>0.34722222222222221</v>
      </c>
      <c r="T23" s="48">
        <v>0.37692129629629628</v>
      </c>
      <c r="U23" s="111">
        <v>5</v>
      </c>
      <c r="V23" s="112">
        <v>42.770747004143821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-214.20000000000095</v>
      </c>
      <c r="AF23" s="110">
        <f>M23/J23</f>
        <v>0.89289999999999947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2154</v>
      </c>
      <c r="G24" s="103">
        <f t="shared" si="5"/>
        <v>128249.16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1792.0494679135729</v>
      </c>
      <c r="N24" s="106">
        <f>M24/L24</f>
        <v>77.915194257111864</v>
      </c>
      <c r="O24" s="108">
        <f>L24-I24</f>
        <v>0</v>
      </c>
      <c r="P24" s="109">
        <f>N24-K24</f>
        <v>-9.0413274820185734</v>
      </c>
      <c r="Q24" s="110">
        <f>N24/K24</f>
        <v>0.89602473395678639</v>
      </c>
      <c r="R24" s="293"/>
      <c r="S24" s="47">
        <v>0.37986111111111109</v>
      </c>
      <c r="T24" s="48">
        <v>0.42994212962962963</v>
      </c>
      <c r="U24" s="111">
        <v>5</v>
      </c>
      <c r="V24" s="112">
        <v>72.118544891771364</v>
      </c>
      <c r="W24" s="113">
        <v>0.42994212962962963</v>
      </c>
      <c r="X24" s="116">
        <v>0.46874999999999994</v>
      </c>
      <c r="Y24" s="12"/>
      <c r="Z24" s="198"/>
      <c r="AA24" s="282"/>
      <c r="AB24" s="283"/>
      <c r="AC24" s="12">
        <v>3</v>
      </c>
      <c r="AD24" s="198"/>
      <c r="AE24" s="117">
        <f>M24-J24</f>
        <v>-207.95053208642707</v>
      </c>
      <c r="AF24" s="110">
        <f>M24/J24</f>
        <v>0.8960247339567865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1771</v>
      </c>
      <c r="G25" s="103">
        <f t="shared" si="5"/>
        <v>126715.04999999999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1787.8326750448839</v>
      </c>
      <c r="N25" s="106">
        <f>M25/L25</f>
        <v>81.265121592949271</v>
      </c>
      <c r="O25" s="108">
        <f>L25-I25</f>
        <v>0</v>
      </c>
      <c r="P25" s="109">
        <f>N25-K25</f>
        <v>-9.6439693161416358</v>
      </c>
      <c r="Q25" s="110">
        <f>N25/K25</f>
        <v>0.89391633752244204</v>
      </c>
      <c r="R25" s="293"/>
      <c r="S25" s="47">
        <v>0.46874999999999994</v>
      </c>
      <c r="T25" s="48">
        <v>0.51002314814814809</v>
      </c>
      <c r="U25" s="111">
        <v>55.883333333333248</v>
      </c>
      <c r="V25" s="112">
        <v>59.435092267419442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-212.1673249551161</v>
      </c>
      <c r="AF25" s="110">
        <f>M25/J25</f>
        <v>0.89391633752244193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1787.7445595648953</v>
      </c>
      <c r="N38" s="138">
        <f>M38/L38</f>
        <v>83.150909747204437</v>
      </c>
      <c r="O38" s="139">
        <f>L38-I38</f>
        <v>0</v>
      </c>
      <c r="P38" s="140">
        <f>N38-K38</f>
        <v>-9.8723460667490457</v>
      </c>
      <c r="Q38" s="141">
        <f>N38/K38</f>
        <v>0.89387227978244777</v>
      </c>
      <c r="R38" s="294"/>
      <c r="S38" s="142">
        <v>0.29166666666666669</v>
      </c>
      <c r="T38" s="143">
        <v>0.51002314814814809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9</v>
      </c>
      <c r="AD38" s="180">
        <f>SUM(AD22:AD37)</f>
        <v>0</v>
      </c>
      <c r="AE38" s="168">
        <f>M38-J38</f>
        <v>-212.25544043510467</v>
      </c>
      <c r="AF38" s="141">
        <f>M38/J38</f>
        <v>0.89387227978244765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3249</v>
      </c>
      <c r="G39" s="148">
        <f t="shared" ref="G39:G42" si="9">E39*F39</f>
        <v>64005.299999999996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1080.121909814324</v>
      </c>
      <c r="N39" s="152">
        <f>M39/L39</f>
        <v>83.086300754947999</v>
      </c>
      <c r="O39" s="154">
        <f>L39-I39</f>
        <v>0</v>
      </c>
      <c r="P39" s="155">
        <f>N39-K39</f>
        <v>-9.2213915527443078</v>
      </c>
      <c r="Q39" s="156">
        <f>N39/K39</f>
        <v>0.90010159151193669</v>
      </c>
      <c r="R39" s="292">
        <f>Q55</f>
        <v>0.8949280102433792</v>
      </c>
      <c r="S39" s="157">
        <v>0.25</v>
      </c>
      <c r="T39" s="158">
        <v>0.37532407407407409</v>
      </c>
      <c r="U39" s="159"/>
      <c r="V39" s="160">
        <v>180.47962755751411</v>
      </c>
      <c r="W39" s="158"/>
      <c r="X39" s="169"/>
      <c r="Y39" s="12"/>
      <c r="Z39" s="198"/>
      <c r="AA39" s="295"/>
      <c r="AB39" s="296"/>
      <c r="AC39" s="12">
        <v>6</v>
      </c>
      <c r="AD39" s="198"/>
      <c r="AE39" s="115">
        <f>M39-J39</f>
        <v>-119.878090185676</v>
      </c>
      <c r="AF39" s="156">
        <f>M39/J39</f>
        <v>0.90010159151193669</v>
      </c>
      <c r="AG39" s="277">
        <f>AF55</f>
        <v>0.8949280102433792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1338</v>
      </c>
      <c r="G40" s="103">
        <f t="shared" si="9"/>
        <v>103494.29999999999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1790.7662025924139</v>
      </c>
      <c r="N40" s="106">
        <f>M40/L40</f>
        <v>68.875623176631308</v>
      </c>
      <c r="O40" s="108">
        <f>L40-I40</f>
        <v>0</v>
      </c>
      <c r="P40" s="109">
        <f>N40-K40</f>
        <v>-8.047453746445612</v>
      </c>
      <c r="Q40" s="110">
        <f>N40/K40</f>
        <v>0.89538310129620702</v>
      </c>
      <c r="R40" s="293"/>
      <c r="S40" s="47">
        <v>0.37916666666666665</v>
      </c>
      <c r="T40" s="48">
        <v>0.41028935185185184</v>
      </c>
      <c r="U40" s="111">
        <v>5.5333333333332924</v>
      </c>
      <c r="V40" s="112">
        <v>44.829972714351072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-209.23379740758605</v>
      </c>
      <c r="AF40" s="110">
        <f>M40/J40</f>
        <v>0.89538310129620702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1127</v>
      </c>
      <c r="G41" s="103">
        <f t="shared" si="9"/>
        <v>66876.180000000008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1786.0164953622498</v>
      </c>
      <c r="N41" s="106">
        <f>M41/L41</f>
        <v>74.417353973427069</v>
      </c>
      <c r="O41" s="108">
        <f>L41-I41</f>
        <v>0</v>
      </c>
      <c r="P41" s="109">
        <f>N41-K41</f>
        <v>-8.9159793599062596</v>
      </c>
      <c r="Q41" s="110">
        <f>N41/K41</f>
        <v>0.89300824768112486</v>
      </c>
      <c r="R41" s="293"/>
      <c r="S41" s="47">
        <v>0.41388888888888886</v>
      </c>
      <c r="T41" s="48">
        <v>0.44017361111111108</v>
      </c>
      <c r="U41" s="111">
        <v>5.1833333333333176</v>
      </c>
      <c r="V41" s="112">
        <v>37.860792537800684</v>
      </c>
      <c r="W41" s="113">
        <v>0.44017361111111108</v>
      </c>
      <c r="X41" s="116">
        <v>0.47847222222222219</v>
      </c>
      <c r="Y41" s="12"/>
      <c r="Z41" s="198"/>
      <c r="AA41" s="282"/>
      <c r="AB41" s="283"/>
      <c r="AC41" s="12">
        <v>1</v>
      </c>
      <c r="AD41" s="198"/>
      <c r="AE41" s="117">
        <f>M41-J41</f>
        <v>-213.98350463775023</v>
      </c>
      <c r="AF41" s="110">
        <f>M41/J41</f>
        <v>0.89300824768112486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2668</v>
      </c>
      <c r="G42" s="103">
        <f t="shared" si="9"/>
        <v>156531.56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1786.5770659833438</v>
      </c>
      <c r="N42" s="106">
        <f>M42/L42</f>
        <v>77.677263738406253</v>
      </c>
      <c r="O42" s="108">
        <f>L42-I42</f>
        <v>0</v>
      </c>
      <c r="P42" s="109">
        <f>N42-K42</f>
        <v>-9.2792580007241838</v>
      </c>
      <c r="Q42" s="110">
        <f>N42/K42</f>
        <v>0.89328853299167188</v>
      </c>
      <c r="R42" s="293"/>
      <c r="S42" s="47">
        <v>0.47847222222222219</v>
      </c>
      <c r="T42" s="48">
        <v>0.54069444444444437</v>
      </c>
      <c r="U42" s="111">
        <v>55.149999999999991</v>
      </c>
      <c r="V42" s="112">
        <v>89.601508408421736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-213.4229340166562</v>
      </c>
      <c r="AF42" s="110">
        <f>M42/J42</f>
        <v>0.89328853299167188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1610.8704184380827</v>
      </c>
      <c r="N55" s="138">
        <f t="shared" ref="N55:N60" si="13">M55/L55</f>
        <v>74.924205508748031</v>
      </c>
      <c r="O55" s="139">
        <f t="shared" ref="O55:O60" si="14">L55-I55</f>
        <v>0</v>
      </c>
      <c r="P55" s="140">
        <f t="shared" ref="P55:P60" si="15">N55-K55</f>
        <v>-8.7967247238101152</v>
      </c>
      <c r="Q55" s="141">
        <f t="shared" ref="Q55:Q60" si="16">N55/K55</f>
        <v>0.8949280102433792</v>
      </c>
      <c r="R55" s="294"/>
      <c r="S55" s="142">
        <v>0.25</v>
      </c>
      <c r="T55" s="143">
        <v>0.54069444444444437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11</v>
      </c>
      <c r="AD55" s="191">
        <f>SUM(AD39:AD54)</f>
        <v>0</v>
      </c>
      <c r="AE55" s="168">
        <f t="shared" ref="AE55:AE60" si="17">M55-J55</f>
        <v>-189.12958156191735</v>
      </c>
      <c r="AF55" s="141">
        <f t="shared" ref="AF55:AF60" si="18">M55/J55</f>
        <v>0.8949280102433792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3617</v>
      </c>
      <c r="G56" s="148">
        <f t="shared" ref="G56:G60" si="19">E56*F56</f>
        <v>104386.62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3169.3455850874175</v>
      </c>
      <c r="N56" s="152">
        <f t="shared" si="13"/>
        <v>166.80766237302197</v>
      </c>
      <c r="O56" s="154">
        <f t="shared" si="14"/>
        <v>0</v>
      </c>
      <c r="P56" s="155">
        <f t="shared" si="15"/>
        <v>-22.66602183750436</v>
      </c>
      <c r="Q56" s="156">
        <f t="shared" si="16"/>
        <v>0.88037377363539371</v>
      </c>
      <c r="R56" s="292">
        <f>Q72</f>
        <v>0.8921388295812499</v>
      </c>
      <c r="S56" s="157">
        <v>0.25</v>
      </c>
      <c r="T56" s="158">
        <v>0.29754629629629631</v>
      </c>
      <c r="U56" s="159"/>
      <c r="V56" s="160">
        <v>68.474703743616558</v>
      </c>
      <c r="W56" s="158"/>
      <c r="X56" s="169"/>
      <c r="Y56" s="12"/>
      <c r="Z56" s="198"/>
      <c r="AA56" s="295"/>
      <c r="AB56" s="296"/>
      <c r="AC56" s="12">
        <v>3</v>
      </c>
      <c r="AD56" s="198"/>
      <c r="AE56" s="115">
        <f t="shared" si="17"/>
        <v>-430.65441491258252</v>
      </c>
      <c r="AF56" s="156">
        <f t="shared" si="18"/>
        <v>0.88037377363539371</v>
      </c>
      <c r="AG56" s="277">
        <f>AF72</f>
        <v>0.8921388295812499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2453</v>
      </c>
      <c r="G57" s="103">
        <f t="shared" si="19"/>
        <v>76312.83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3168.7163388424419</v>
      </c>
      <c r="N57" s="106">
        <f t="shared" si="13"/>
        <v>166.77454414960221</v>
      </c>
      <c r="O57" s="108">
        <f t="shared" si="14"/>
        <v>0</v>
      </c>
      <c r="P57" s="109">
        <f t="shared" si="15"/>
        <v>-22.699140060924123</v>
      </c>
      <c r="Q57" s="110">
        <f t="shared" si="16"/>
        <v>0.88019898301178934</v>
      </c>
      <c r="R57" s="293"/>
      <c r="S57" s="47">
        <v>0.30069444444444443</v>
      </c>
      <c r="T57" s="48">
        <v>0.33293981481481483</v>
      </c>
      <c r="U57" s="111">
        <v>4.5333333333332959</v>
      </c>
      <c r="V57" s="112">
        <v>46.447830686468471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-431.28366115755807</v>
      </c>
      <c r="AF57" s="110">
        <f t="shared" si="18"/>
        <v>0.88019898301178945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3208</v>
      </c>
      <c r="G58" s="103">
        <f t="shared" si="19"/>
        <v>123443.84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3256.6515802560016</v>
      </c>
      <c r="N58" s="106">
        <f t="shared" si="13"/>
        <v>162.83257901280007</v>
      </c>
      <c r="O58" s="108">
        <f t="shared" si="14"/>
        <v>0</v>
      </c>
      <c r="P58" s="109">
        <f t="shared" si="15"/>
        <v>-17.167420987199932</v>
      </c>
      <c r="Q58" s="110">
        <f t="shared" si="16"/>
        <v>0.90462543896000036</v>
      </c>
      <c r="R58" s="293"/>
      <c r="S58" s="47">
        <v>0.33680555555555552</v>
      </c>
      <c r="T58" s="48">
        <v>0.37784722222222217</v>
      </c>
      <c r="U58" s="111">
        <v>5.5666666666666043</v>
      </c>
      <c r="V58" s="112">
        <v>59.10365148268928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-343.34841974399842</v>
      </c>
      <c r="AF58" s="110">
        <f t="shared" si="18"/>
        <v>0.90462543896000047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4944</v>
      </c>
      <c r="G59" s="103">
        <f t="shared" si="19"/>
        <v>186883.19999999998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3256.9798993927507</v>
      </c>
      <c r="N59" s="106">
        <f t="shared" si="13"/>
        <v>155.09428092346431</v>
      </c>
      <c r="O59" s="108">
        <f t="shared" si="14"/>
        <v>0</v>
      </c>
      <c r="P59" s="109">
        <f t="shared" si="15"/>
        <v>-16.334290505107106</v>
      </c>
      <c r="Q59" s="110">
        <f t="shared" si="16"/>
        <v>0.90471663872020858</v>
      </c>
      <c r="R59" s="293"/>
      <c r="S59" s="47">
        <v>0.38124999999999998</v>
      </c>
      <c r="T59" s="48">
        <v>0.44449074074074069</v>
      </c>
      <c r="U59" s="111">
        <v>4.9000000000000465</v>
      </c>
      <c r="V59" s="112">
        <v>91.078240935815174</v>
      </c>
      <c r="W59" s="113">
        <v>0.44449074074074069</v>
      </c>
      <c r="X59" s="116">
        <v>0.48263888888888884</v>
      </c>
      <c r="Y59" s="12"/>
      <c r="Z59" s="198"/>
      <c r="AA59" s="282"/>
      <c r="AB59" s="283"/>
      <c r="AC59" s="12">
        <v>3</v>
      </c>
      <c r="AD59" s="198"/>
      <c r="AE59" s="199">
        <f t="shared" si="17"/>
        <v>-343.02010060724933</v>
      </c>
      <c r="AF59" s="200">
        <f t="shared" si="18"/>
        <v>0.90471663872020847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2317</v>
      </c>
      <c r="G60" s="103">
        <f t="shared" si="19"/>
        <v>69440.489999999991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2484.1730769230762</v>
      </c>
      <c r="N60" s="106">
        <f t="shared" si="13"/>
        <v>118.29395604395602</v>
      </c>
      <c r="O60" s="108">
        <f t="shared" si="14"/>
        <v>0</v>
      </c>
      <c r="P60" s="109">
        <f t="shared" si="15"/>
        <v>-14.563186813186846</v>
      </c>
      <c r="Q60" s="110">
        <f t="shared" si="16"/>
        <v>0.89038461538461511</v>
      </c>
      <c r="R60" s="293"/>
      <c r="S60" s="47">
        <v>0.48263888888888884</v>
      </c>
      <c r="T60" s="48">
        <v>0.52149305555555547</v>
      </c>
      <c r="U60" s="111">
        <v>54.933333333333337</v>
      </c>
      <c r="V60" s="112">
        <v>55.962284307577981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-305.82692307692378</v>
      </c>
      <c r="AF60" s="200">
        <f t="shared" si="18"/>
        <v>0.89038461538461511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3067.1732961003372</v>
      </c>
      <c r="N72" s="138">
        <f t="shared" ref="N72:N77" si="24">M72/L72</f>
        <v>153.35866480501687</v>
      </c>
      <c r="O72" s="139">
        <f t="shared" ref="O72:O77" si="25">L72-I72</f>
        <v>0</v>
      </c>
      <c r="P72" s="140">
        <f t="shared" ref="P72:P77" si="26">N72-K72</f>
        <v>-18.541335194983134</v>
      </c>
      <c r="Q72" s="141">
        <f t="shared" ref="Q72:Q77" si="27">N72/K72</f>
        <v>0.8921388295812499</v>
      </c>
      <c r="R72" s="294"/>
      <c r="S72" s="142">
        <v>0.25</v>
      </c>
      <c r="T72" s="143">
        <v>0.52149305555555547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9</v>
      </c>
      <c r="AD72" s="191">
        <f>SUM(AD56:AD71)</f>
        <v>0</v>
      </c>
      <c r="AE72" s="168">
        <f t="shared" ref="AE72:AE77" si="28">M72-J72</f>
        <v>-370.82670389966279</v>
      </c>
      <c r="AF72" s="141">
        <f t="shared" ref="AF72:AF77" si="29">M72/J72</f>
        <v>0.8921388295812499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368</v>
      </c>
      <c r="G73" s="148">
        <f t="shared" ref="G73:G77" si="30">E73*F73</f>
        <v>9954.4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2968.2668191807688</v>
      </c>
      <c r="N73" s="152">
        <f t="shared" si="24"/>
        <v>494.71113653012816</v>
      </c>
      <c r="O73" s="154">
        <f t="shared" si="25"/>
        <v>0</v>
      </c>
      <c r="P73" s="155">
        <f t="shared" si="26"/>
        <v>-50.788863469871842</v>
      </c>
      <c r="Q73" s="156">
        <f t="shared" si="27"/>
        <v>0.90689484240170148</v>
      </c>
      <c r="R73" s="292">
        <f>Q89</f>
        <v>0.89523931367438958</v>
      </c>
      <c r="S73" s="206">
        <v>0.29166666666666669</v>
      </c>
      <c r="T73" s="158">
        <v>0.29682870370370373</v>
      </c>
      <c r="U73" s="159"/>
      <c r="V73" s="160">
        <v>7.4386843720787885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-304.73318081923117</v>
      </c>
      <c r="AF73" s="156">
        <f t="shared" si="29"/>
        <v>0.90689484240170148</v>
      </c>
      <c r="AG73" s="277">
        <f>AF89</f>
        <v>0.89523931367438958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680</v>
      </c>
      <c r="G74" s="103">
        <f t="shared" si="30"/>
        <v>14905.6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3257.3807949676457</v>
      </c>
      <c r="N74" s="106">
        <f t="shared" si="24"/>
        <v>542.89679916127432</v>
      </c>
      <c r="O74" s="108">
        <f t="shared" si="25"/>
        <v>0</v>
      </c>
      <c r="P74" s="109">
        <f t="shared" si="26"/>
        <v>-57.103200838725684</v>
      </c>
      <c r="Q74" s="110">
        <f t="shared" si="27"/>
        <v>0.90482799860212382</v>
      </c>
      <c r="R74" s="293"/>
      <c r="S74" s="47">
        <v>0.30069444444444443</v>
      </c>
      <c r="T74" s="48">
        <v>0.30938657407407405</v>
      </c>
      <c r="U74" s="111">
        <v>5.5666666666666043</v>
      </c>
      <c r="V74" s="112">
        <v>12.525400795336012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-342.61920503235433</v>
      </c>
      <c r="AF74" s="110">
        <f t="shared" si="29"/>
        <v>0.90482799860212382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1603</v>
      </c>
      <c r="G75" s="103">
        <f t="shared" si="30"/>
        <v>48667.08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2650.6180131291817</v>
      </c>
      <c r="N75" s="106">
        <f t="shared" si="24"/>
        <v>240.9652739208347</v>
      </c>
      <c r="O75" s="108">
        <f t="shared" si="25"/>
        <v>0</v>
      </c>
      <c r="P75" s="109">
        <f t="shared" si="26"/>
        <v>-31.761998806438044</v>
      </c>
      <c r="Q75" s="110">
        <f t="shared" si="27"/>
        <v>0.88353933770972715</v>
      </c>
      <c r="R75" s="293"/>
      <c r="S75" s="47">
        <v>0.3125</v>
      </c>
      <c r="T75" s="48">
        <v>0.33769675925925924</v>
      </c>
      <c r="U75" s="111">
        <v>5</v>
      </c>
      <c r="V75" s="112">
        <v>36.285877302423863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-349.38198687081831</v>
      </c>
      <c r="AF75" s="110">
        <f t="shared" si="29"/>
        <v>0.88353933770972726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1333</v>
      </c>
      <c r="G76" s="103">
        <f t="shared" si="30"/>
        <v>30912.27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2250.1475910015988</v>
      </c>
      <c r="N76" s="106">
        <f t="shared" si="24"/>
        <v>375.02459850026645</v>
      </c>
      <c r="O76" s="108">
        <f t="shared" si="25"/>
        <v>0</v>
      </c>
      <c r="P76" s="109">
        <f t="shared" si="26"/>
        <v>-41.642068166400236</v>
      </c>
      <c r="Q76" s="110">
        <f t="shared" si="27"/>
        <v>0.90005903640063945</v>
      </c>
      <c r="R76" s="293"/>
      <c r="S76" s="47">
        <v>0.34166666666666667</v>
      </c>
      <c r="T76" s="48">
        <v>0.36634259259259261</v>
      </c>
      <c r="U76" s="111">
        <v>5.7166666666667076</v>
      </c>
      <c r="V76" s="112">
        <v>35.544335100436165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-249.85240899840119</v>
      </c>
      <c r="AF76" s="110">
        <f t="shared" si="29"/>
        <v>0.90005903640063956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2103</v>
      </c>
      <c r="G77" s="103">
        <f t="shared" si="30"/>
        <v>49525.65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2188.4810940000002</v>
      </c>
      <c r="N77" s="106">
        <f t="shared" si="24"/>
        <v>364.74684900000005</v>
      </c>
      <c r="O77" s="108">
        <f t="shared" si="25"/>
        <v>0</v>
      </c>
      <c r="P77" s="109">
        <f t="shared" si="26"/>
        <v>-51.919817666666631</v>
      </c>
      <c r="Q77" s="110">
        <f t="shared" si="27"/>
        <v>0.87539243760000007</v>
      </c>
      <c r="R77" s="293"/>
      <c r="S77" s="47">
        <v>0.37013888888888891</v>
      </c>
      <c r="T77" s="48">
        <v>0.41017361111111111</v>
      </c>
      <c r="U77" s="111">
        <v>5.4666666666666686</v>
      </c>
      <c r="V77" s="112">
        <v>57.656426800276478</v>
      </c>
      <c r="W77" s="113"/>
      <c r="X77" s="13"/>
      <c r="Y77" s="12"/>
      <c r="Z77" s="198"/>
      <c r="AA77" s="282"/>
      <c r="AB77" s="283"/>
      <c r="AC77" s="12">
        <v>2</v>
      </c>
      <c r="AD77" s="198"/>
      <c r="AE77" s="117">
        <f t="shared" si="28"/>
        <v>-311.51890599999979</v>
      </c>
      <c r="AF77" s="110">
        <f t="shared" si="29"/>
        <v>0.87539243760000007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2662.9788624558391</v>
      </c>
      <c r="N89" s="138">
        <f>M89/L89</f>
        <v>380.42555177940557</v>
      </c>
      <c r="O89" s="139">
        <f>L89-I89</f>
        <v>0</v>
      </c>
      <c r="P89" s="140">
        <f>N89-K89</f>
        <v>-44.517305363451555</v>
      </c>
      <c r="Q89" s="141">
        <f>N89/K89</f>
        <v>0.89523931367438958</v>
      </c>
      <c r="R89" s="294"/>
      <c r="S89" s="142">
        <v>0.29166666666666669</v>
      </c>
      <c r="T89" s="143">
        <v>0.41017361111111111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6</v>
      </c>
      <c r="AD89" s="191">
        <f>SUM(AD73:AD88)</f>
        <v>0</v>
      </c>
      <c r="AE89" s="168">
        <f>M89-J89</f>
        <v>-311.62113754416077</v>
      </c>
      <c r="AF89" s="141">
        <f>M89/J89</f>
        <v>0.89523931367438958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212</v>
      </c>
      <c r="D90" s="291"/>
      <c r="E90" s="147">
        <v>44.98</v>
      </c>
      <c r="F90" s="97">
        <v>1874</v>
      </c>
      <c r="G90" s="148">
        <f t="shared" ref="G90" si="34">E90*F90</f>
        <v>84292.51999999999</v>
      </c>
      <c r="H90" s="149"/>
      <c r="I90" s="150">
        <v>21</v>
      </c>
      <c r="J90" s="151">
        <v>1800</v>
      </c>
      <c r="K90" s="152">
        <f>J90/I90</f>
        <v>85.714285714285708</v>
      </c>
      <c r="L90" s="153">
        <v>21</v>
      </c>
      <c r="M90" s="151">
        <f>F90/V90*60</f>
        <v>1605.9323639047807</v>
      </c>
      <c r="N90" s="152">
        <f>M90/L90</f>
        <v>76.472969709751467</v>
      </c>
      <c r="O90" s="154">
        <f>L90-I90</f>
        <v>0</v>
      </c>
      <c r="P90" s="155">
        <f>N90-K90</f>
        <v>-9.2413160045342408</v>
      </c>
      <c r="Q90" s="156">
        <f>N90/K90</f>
        <v>0.89218464661376717</v>
      </c>
      <c r="R90" s="292">
        <f>Q106</f>
        <v>0.89218464661376717</v>
      </c>
      <c r="S90" s="157">
        <v>0.70833333333333337</v>
      </c>
      <c r="T90" s="158">
        <v>0.75694444444444453</v>
      </c>
      <c r="U90" s="159"/>
      <c r="V90" s="160">
        <v>70.01540197284848</v>
      </c>
      <c r="W90" s="158"/>
      <c r="X90" s="169"/>
      <c r="Y90" s="196"/>
      <c r="Z90" s="197"/>
      <c r="AA90" s="295"/>
      <c r="AB90" s="296"/>
      <c r="AC90" s="196">
        <v>3</v>
      </c>
      <c r="AD90" s="197"/>
      <c r="AE90" s="115">
        <f>M90-J90</f>
        <v>-194.06763609521931</v>
      </c>
      <c r="AF90" s="156">
        <f>M90/J90</f>
        <v>0.89218464661376706</v>
      </c>
      <c r="AG90" s="277">
        <f>AF106</f>
        <v>0.89218464661376706</v>
      </c>
    </row>
    <row r="91" spans="1:33" ht="15.75" customHeight="1">
      <c r="A91" s="298"/>
      <c r="B91" s="163"/>
      <c r="C91" s="280"/>
      <c r="D91" s="281"/>
      <c r="E91" s="101"/>
      <c r="F91" s="102"/>
      <c r="G91" s="103"/>
      <c r="H91" s="26"/>
      <c r="I91" s="104"/>
      <c r="J91" s="105"/>
      <c r="K91" s="106"/>
      <c r="L91" s="107"/>
      <c r="M91" s="105"/>
      <c r="N91" s="106"/>
      <c r="O91" s="108"/>
      <c r="P91" s="109"/>
      <c r="Q91" s="110"/>
      <c r="R91" s="293"/>
      <c r="S91" s="47"/>
      <c r="T91" s="48"/>
      <c r="U91" s="111"/>
      <c r="V91" s="112"/>
      <c r="W91" s="113"/>
      <c r="X91" s="116"/>
      <c r="Y91" s="12"/>
      <c r="Z91" s="198"/>
      <c r="AA91" s="282"/>
      <c r="AB91" s="283"/>
      <c r="AC91" s="12"/>
      <c r="AD91" s="198"/>
      <c r="AE91" s="117"/>
      <c r="AF91" s="110"/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5">AVERAGE(I90:I105)</f>
        <v>21</v>
      </c>
      <c r="J106" s="137">
        <f t="shared" si="35"/>
        <v>1800</v>
      </c>
      <c r="K106" s="138">
        <f t="shared" ref="K106" si="36">J106/I106</f>
        <v>85.714285714285708</v>
      </c>
      <c r="L106" s="136">
        <f t="shared" ref="L106:M106" si="37">AVERAGE(L90:L105)</f>
        <v>21</v>
      </c>
      <c r="M106" s="137">
        <f t="shared" si="37"/>
        <v>1605.9323639047807</v>
      </c>
      <c r="N106" s="138">
        <f>M106/L106</f>
        <v>76.472969709751467</v>
      </c>
      <c r="O106" s="139">
        <f>L106-I106</f>
        <v>0</v>
      </c>
      <c r="P106" s="140">
        <f>N106-K106</f>
        <v>-9.2413160045342408</v>
      </c>
      <c r="Q106" s="141">
        <f>N106/K106</f>
        <v>0.89218464661376717</v>
      </c>
      <c r="R106" s="294"/>
      <c r="S106" s="142">
        <v>0.70833333333333337</v>
      </c>
      <c r="T106" s="143">
        <v>0.75694444444444453</v>
      </c>
      <c r="U106" s="144"/>
      <c r="V106" s="166"/>
      <c r="W106" s="167"/>
      <c r="X106" s="138"/>
      <c r="Y106" s="179">
        <f t="shared" ref="Y106:Z106" si="38">SUM(Y90:Y105)</f>
        <v>0</v>
      </c>
      <c r="Z106" s="180">
        <f t="shared" si="38"/>
        <v>0</v>
      </c>
      <c r="AA106" s="285"/>
      <c r="AB106" s="286"/>
      <c r="AC106" s="179">
        <f t="shared" ref="AC106:AD106" si="39">SUM(AC90:AC105)</f>
        <v>3</v>
      </c>
      <c r="AD106" s="180">
        <f t="shared" si="39"/>
        <v>0</v>
      </c>
      <c r="AE106" s="168">
        <f>M106-J106</f>
        <v>-194.06763609521931</v>
      </c>
      <c r="AF106" s="141">
        <f>M106/J106</f>
        <v>0.89218464661376706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1383</v>
      </c>
      <c r="G107" s="148">
        <f t="shared" ref="G107:G109" si="40">E107*F107</f>
        <v>70076.61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1784.6235807860282</v>
      </c>
      <c r="N107" s="152">
        <f>M107/L107</f>
        <v>89.231179039301409</v>
      </c>
      <c r="O107" s="154">
        <f>L107-I107</f>
        <v>0</v>
      </c>
      <c r="P107" s="155">
        <f>N107-K107</f>
        <v>-10.768820960698591</v>
      </c>
      <c r="Q107" s="156">
        <f>N107/K107</f>
        <v>0.89231179039301411</v>
      </c>
      <c r="R107" s="292">
        <f>Q123</f>
        <v>0.87325266546866531</v>
      </c>
      <c r="S107" s="157">
        <v>0.70833333333333337</v>
      </c>
      <c r="T107" s="158">
        <v>0.74061342592592594</v>
      </c>
      <c r="U107" s="159"/>
      <c r="V107" s="160">
        <v>46.497200246256909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-215.37641921397176</v>
      </c>
      <c r="AF107" s="156">
        <f>M107/J107</f>
        <v>0.89231179039301411</v>
      </c>
      <c r="AG107" s="362">
        <f>AF123</f>
        <v>0.88912998665900478</v>
      </c>
    </row>
    <row r="108" spans="1:33" ht="15.75" customHeight="1">
      <c r="A108" s="288"/>
      <c r="B108" s="163" t="s">
        <v>179</v>
      </c>
      <c r="C108" s="280" t="s">
        <v>196</v>
      </c>
      <c r="D108" s="281"/>
      <c r="E108" s="101">
        <v>54.09</v>
      </c>
      <c r="F108" s="111">
        <v>884</v>
      </c>
      <c r="G108" s="103">
        <f t="shared" si="40"/>
        <v>47815.560000000005</v>
      </c>
      <c r="H108" s="26"/>
      <c r="I108" s="104">
        <v>19</v>
      </c>
      <c r="J108" s="105">
        <v>2000</v>
      </c>
      <c r="K108" s="106">
        <f t="shared" ref="K108:K109" si="41">J108/I108</f>
        <v>105.26315789473684</v>
      </c>
      <c r="L108" s="107">
        <v>20</v>
      </c>
      <c r="M108" s="105">
        <f>F108/V108*60</f>
        <v>1786</v>
      </c>
      <c r="N108" s="106">
        <f>M108/L108</f>
        <v>89.3</v>
      </c>
      <c r="O108" s="108">
        <f>L108-I108</f>
        <v>1</v>
      </c>
      <c r="P108" s="109">
        <f>N108-K108</f>
        <v>-15.963157894736838</v>
      </c>
      <c r="Q108" s="110">
        <f>N108/K108</f>
        <v>0.84835000000000005</v>
      </c>
      <c r="R108" s="293"/>
      <c r="S108" s="47">
        <v>0.74444444444444446</v>
      </c>
      <c r="T108" s="48">
        <v>0.76505787037037043</v>
      </c>
      <c r="U108" s="111">
        <v>5.5166666666666764</v>
      </c>
      <c r="V108" s="112">
        <v>29.697648376259799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</v>
      </c>
      <c r="AF108" s="110">
        <f>M108/J108</f>
        <v>0.89300000000000002</v>
      </c>
      <c r="AG108" s="363"/>
    </row>
    <row r="109" spans="1:33" ht="15.75" customHeight="1">
      <c r="A109" s="288"/>
      <c r="B109" s="163" t="s">
        <v>179</v>
      </c>
      <c r="C109" s="280" t="s">
        <v>253</v>
      </c>
      <c r="D109" s="281"/>
      <c r="E109" s="101">
        <v>38.39</v>
      </c>
      <c r="F109" s="111">
        <v>2588</v>
      </c>
      <c r="G109" s="103">
        <f t="shared" si="40"/>
        <v>99353.32</v>
      </c>
      <c r="H109" s="26"/>
      <c r="I109" s="104">
        <v>16</v>
      </c>
      <c r="J109" s="105">
        <v>2000</v>
      </c>
      <c r="K109" s="106">
        <f t="shared" si="41"/>
        <v>125</v>
      </c>
      <c r="L109" s="107">
        <v>16</v>
      </c>
      <c r="M109" s="105">
        <f>F109/V109*60</f>
        <v>1764.1563391680004</v>
      </c>
      <c r="N109" s="106">
        <f>M109/L109</f>
        <v>110.25977119800002</v>
      </c>
      <c r="O109" s="108">
        <f>L109-I109</f>
        <v>0</v>
      </c>
      <c r="P109" s="109">
        <f>N109-K109</f>
        <v>-14.740228801999976</v>
      </c>
      <c r="Q109" s="110">
        <f>N109/K109</f>
        <v>0.8820781695840002</v>
      </c>
      <c r="R109" s="293"/>
      <c r="S109" s="47">
        <v>0.76875000000000004</v>
      </c>
      <c r="T109" s="48">
        <v>0.8298726851851852</v>
      </c>
      <c r="U109" s="111">
        <v>5.3166666666666451</v>
      </c>
      <c r="V109" s="112">
        <v>88.019409931226463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-235.84366083199961</v>
      </c>
      <c r="AF109" s="110">
        <f>M109/J109</f>
        <v>0.8820781695840002</v>
      </c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2">AVERAGE(I107:I122)</f>
        <v>18.333333333333332</v>
      </c>
      <c r="J123" s="137">
        <f t="shared" si="42"/>
        <v>2000</v>
      </c>
      <c r="K123" s="138">
        <f t="shared" ref="K123" si="43">J123/I123</f>
        <v>109.09090909090909</v>
      </c>
      <c r="L123" s="136">
        <f t="shared" ref="L123:M123" si="44">AVERAGE(L107:L122)</f>
        <v>18.666666666666668</v>
      </c>
      <c r="M123" s="137">
        <f t="shared" si="44"/>
        <v>1778.2599733180095</v>
      </c>
      <c r="N123" s="138">
        <f>M123/L123</f>
        <v>95.263927142036223</v>
      </c>
      <c r="O123" s="139">
        <f>L123-I123</f>
        <v>0.3333333333333357</v>
      </c>
      <c r="P123" s="140">
        <f>N123-K123</f>
        <v>-13.82698194887287</v>
      </c>
      <c r="Q123" s="141">
        <f>N123/K123</f>
        <v>0.87325266546866531</v>
      </c>
      <c r="R123" s="294"/>
      <c r="S123" s="142">
        <v>0.70833333333333337</v>
      </c>
      <c r="T123" s="143">
        <v>0.8298726851851852</v>
      </c>
      <c r="U123" s="144"/>
      <c r="V123" s="166"/>
      <c r="W123" s="187"/>
      <c r="X123" s="188"/>
      <c r="Y123" s="179">
        <f t="shared" ref="Y123:Z123" si="45">SUM(Y107:Y122)</f>
        <v>0</v>
      </c>
      <c r="Z123" s="180">
        <f t="shared" si="45"/>
        <v>0</v>
      </c>
      <c r="AA123" s="285"/>
      <c r="AB123" s="286"/>
      <c r="AC123" s="179">
        <f t="shared" ref="AC123:AD123" si="46">SUM(AC107:AC122)</f>
        <v>5</v>
      </c>
      <c r="AD123" s="180">
        <f t="shared" si="46"/>
        <v>0</v>
      </c>
      <c r="AE123" s="168">
        <f>M123-J123</f>
        <v>-221.74002668199046</v>
      </c>
      <c r="AF123" s="141">
        <f>M123/J123</f>
        <v>0.88912998665900478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1622</v>
      </c>
      <c r="G124" s="148">
        <f t="shared" ref="G124:G126" si="47">E124*F124</f>
        <v>77207.199999999997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1787.255248618784</v>
      </c>
      <c r="N124" s="152">
        <f>M124/L124</f>
        <v>77.70674993994713</v>
      </c>
      <c r="O124" s="154">
        <f>L124-I124</f>
        <v>0</v>
      </c>
      <c r="P124" s="155">
        <f>N124-K124</f>
        <v>-9.2497717991833071</v>
      </c>
      <c r="Q124" s="156">
        <f>N124/K124</f>
        <v>0.89362762430939202</v>
      </c>
      <c r="R124" s="292">
        <f>Q140</f>
        <v>0.89469192927045138</v>
      </c>
      <c r="S124" s="157">
        <v>0.70833333333333337</v>
      </c>
      <c r="T124" s="158">
        <v>0.7461458333333334</v>
      </c>
      <c r="U124" s="159"/>
      <c r="V124" s="160">
        <v>54.452211051113302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-212.74475138121602</v>
      </c>
      <c r="AF124" s="156">
        <f>M124/J124</f>
        <v>0.89362762430939202</v>
      </c>
      <c r="AG124" s="277">
        <f>AF140</f>
        <v>0.89469192927045149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1391</v>
      </c>
      <c r="G125" s="103">
        <f t="shared" si="47"/>
        <v>79106.17</v>
      </c>
      <c r="H125" s="26"/>
      <c r="I125" s="104">
        <v>23</v>
      </c>
      <c r="J125" s="105">
        <v>2000</v>
      </c>
      <c r="K125" s="106">
        <f t="shared" ref="K125:K126" si="48">J125/I125</f>
        <v>86.956521739130437</v>
      </c>
      <c r="L125" s="107">
        <v>23</v>
      </c>
      <c r="M125" s="105">
        <f>F125/V125*60</f>
        <v>1788.6212968471134</v>
      </c>
      <c r="N125" s="106">
        <f>M125/L125</f>
        <v>77.766143341178847</v>
      </c>
      <c r="O125" s="108">
        <f>L125-I125</f>
        <v>0</v>
      </c>
      <c r="P125" s="109">
        <f>N125-K125</f>
        <v>-9.1903783979515907</v>
      </c>
      <c r="Q125" s="110">
        <f>N125/K125</f>
        <v>0.89431064842355668</v>
      </c>
      <c r="R125" s="293"/>
      <c r="S125" s="47">
        <v>0.75</v>
      </c>
      <c r="T125" s="48">
        <v>0.78239583333333329</v>
      </c>
      <c r="U125" s="111">
        <v>5.5499999999999083</v>
      </c>
      <c r="V125" s="112">
        <v>46.661638294880447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-211.3787031528866</v>
      </c>
      <c r="AF125" s="110">
        <f>M125/J125</f>
        <v>0.89431064842355668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1825</v>
      </c>
      <c r="G126" s="103">
        <f t="shared" si="47"/>
        <v>103641.75</v>
      </c>
      <c r="H126" s="26"/>
      <c r="I126" s="104">
        <v>23</v>
      </c>
      <c r="J126" s="105">
        <v>2000</v>
      </c>
      <c r="K126" s="106">
        <f t="shared" si="48"/>
        <v>86.956521739130437</v>
      </c>
      <c r="L126" s="107">
        <v>23</v>
      </c>
      <c r="M126" s="105">
        <f>F126/V126*60</f>
        <v>1792.2750301568112</v>
      </c>
      <c r="N126" s="106">
        <f>M126/L126</f>
        <v>77.925001311165701</v>
      </c>
      <c r="O126" s="108">
        <f>L126-I126</f>
        <v>0</v>
      </c>
      <c r="P126" s="109">
        <f>N126-K126</f>
        <v>-9.0315204279647361</v>
      </c>
      <c r="Q126" s="110">
        <f>N126/K126</f>
        <v>0.89613751507840556</v>
      </c>
      <c r="R126" s="293"/>
      <c r="S126" s="47">
        <v>0.78611111111111109</v>
      </c>
      <c r="T126" s="48">
        <v>0.82853009259259258</v>
      </c>
      <c r="U126" s="111">
        <v>5.3500000000000369</v>
      </c>
      <c r="V126" s="112">
        <v>61.095533976400674</v>
      </c>
      <c r="W126" s="113"/>
      <c r="X126" s="116"/>
      <c r="Y126" s="12"/>
      <c r="Z126" s="198"/>
      <c r="AA126" s="282"/>
      <c r="AB126" s="283"/>
      <c r="AC126" s="12">
        <v>3</v>
      </c>
      <c r="AD126" s="198"/>
      <c r="AE126" s="117">
        <f>M126-J126</f>
        <v>-207.72496984318877</v>
      </c>
      <c r="AF126" s="110">
        <f>M126/J126</f>
        <v>0.89613751507840567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9">AVERAGE(I124:I139)</f>
        <v>23</v>
      </c>
      <c r="J140" s="137">
        <f t="shared" si="49"/>
        <v>2000</v>
      </c>
      <c r="K140" s="138">
        <f t="shared" ref="K140" si="50">J140/I140</f>
        <v>86.956521739130437</v>
      </c>
      <c r="L140" s="136">
        <f t="shared" ref="L140:M140" si="51">AVERAGE(L124:L139)</f>
        <v>23</v>
      </c>
      <c r="M140" s="137">
        <f t="shared" si="51"/>
        <v>1789.383858540903</v>
      </c>
      <c r="N140" s="138">
        <f>M140/L140</f>
        <v>77.799298197430559</v>
      </c>
      <c r="O140" s="139">
        <f>L140-I140</f>
        <v>0</v>
      </c>
      <c r="P140" s="140">
        <f>N140-K140</f>
        <v>-9.157223541699878</v>
      </c>
      <c r="Q140" s="141">
        <f>N140/K140</f>
        <v>0.89469192927045138</v>
      </c>
      <c r="R140" s="294"/>
      <c r="S140" s="142">
        <v>0.70833333333333337</v>
      </c>
      <c r="T140" s="143">
        <v>0.82853009259259258</v>
      </c>
      <c r="U140" s="144"/>
      <c r="V140" s="166"/>
      <c r="W140" s="167"/>
      <c r="X140" s="138"/>
      <c r="Y140" s="179">
        <f t="shared" ref="Y140:Z140" si="52">SUM(Y124:Y139)</f>
        <v>0</v>
      </c>
      <c r="Z140" s="180">
        <f t="shared" si="52"/>
        <v>0</v>
      </c>
      <c r="AA140" s="285"/>
      <c r="AB140" s="286"/>
      <c r="AC140" s="179">
        <f t="shared" ref="AC140:AD140" si="53">SUM(AC124:AC139)</f>
        <v>5</v>
      </c>
      <c r="AD140" s="180">
        <f t="shared" si="53"/>
        <v>0</v>
      </c>
      <c r="AE140" s="168">
        <f>M140-J140</f>
        <v>-210.61614145909698</v>
      </c>
      <c r="AF140" s="141">
        <f>M140/J140</f>
        <v>0.89469192927045149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25" priority="3" operator="greaterThan">
      <formula>0</formula>
    </cfRule>
  </conditionalFormatting>
  <conditionalFormatting sqref="P5:P140 AE5:AE140">
    <cfRule type="cellIs" dxfId="524" priority="6" operator="lessThan">
      <formula>0</formula>
    </cfRule>
  </conditionalFormatting>
  <conditionalFormatting sqref="Q5:Q140 AF5:AF140">
    <cfRule type="cellIs" dxfId="523" priority="4" operator="greaterThan">
      <formula>1</formula>
    </cfRule>
    <cfRule type="cellIs" dxfId="522" priority="5" operator="lessThan">
      <formula>0.8</formula>
    </cfRule>
  </conditionalFormatting>
  <conditionalFormatting sqref="AG5 R5:R140 AG90:AG107">
    <cfRule type="cellIs" dxfId="521" priority="7" operator="lessThan">
      <formula>0.8</formula>
    </cfRule>
  </conditionalFormatting>
  <conditionalFormatting sqref="AG22">
    <cfRule type="cellIs" dxfId="520" priority="11" operator="lessThan">
      <formula>0.8</formula>
    </cfRule>
  </conditionalFormatting>
  <conditionalFormatting sqref="AG37">
    <cfRule type="cellIs" dxfId="519" priority="10" operator="lessThan">
      <formula>0.8</formula>
    </cfRule>
  </conditionalFormatting>
  <conditionalFormatting sqref="AG39:AG78">
    <cfRule type="cellIs" dxfId="518" priority="8" operator="lessThan">
      <formula>0.8</formula>
    </cfRule>
  </conditionalFormatting>
  <conditionalFormatting sqref="AG122">
    <cfRule type="cellIs" dxfId="517" priority="2" operator="lessThan">
      <formula>0.8</formula>
    </cfRule>
  </conditionalFormatting>
  <conditionalFormatting sqref="AG124:AG140">
    <cfRule type="cellIs" dxfId="516" priority="1" operator="lessThan">
      <formula>0.8</formula>
    </cfRule>
  </conditionalFormatting>
  <dataValidations count="1">
    <dataValidation type="list" allowBlank="1" showInputMessage="1" showErrorMessage="1" sqref="AA5:AB140" xr:uid="{29BE1AE3-A367-4990-AEE2-1AA1561A972D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5ED4-7C2F-4E6C-8C0A-A8A884132661}">
  <sheetPr codeName="工作表19">
    <tabColor theme="8" tint="0.59999389629810485"/>
  </sheetPr>
  <dimension ref="B1:AR42"/>
  <sheetViews>
    <sheetView zoomScale="70" zoomScaleNormal="70" workbookViewId="0">
      <selection activeCell="T25" sqref="T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259</v>
      </c>
      <c r="D3" s="266"/>
      <c r="E3" s="3" t="s">
        <v>2</v>
      </c>
      <c r="F3" s="267">
        <f>'0423(18度C)'!D1+'0423(4度C)'!D1</f>
        <v>188863</v>
      </c>
      <c r="G3" s="268"/>
      <c r="H3" s="3" t="s">
        <v>3</v>
      </c>
      <c r="I3" s="269">
        <f>'0423(18度C)'!F1+'0423(4度C)'!F1</f>
        <v>5473020.1600000001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449.04800514534315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97.340067340067336</v>
      </c>
      <c r="J6" s="246"/>
      <c r="K6" s="245">
        <f>AVERAGE(D32:O32)</f>
        <v>718.21912448031298</v>
      </c>
      <c r="L6" s="246"/>
      <c r="M6" s="245">
        <f>AVERAGE(P32:X32)</f>
        <v>723.15154440154436</v>
      </c>
      <c r="N6" s="246"/>
      <c r="O6" s="232">
        <f>'0423(4度C)'!Y2</f>
        <v>0</v>
      </c>
      <c r="P6" s="232">
        <f>'0423(4度C)'!Z2</f>
        <v>0</v>
      </c>
      <c r="Q6" s="232">
        <f>'0423(4度C)'!AC2</f>
        <v>61</v>
      </c>
      <c r="R6" s="232">
        <f>'0423(4度C)'!AD2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400.0845704617235</v>
      </c>
      <c r="F7" s="240" t="e">
        <f>AVERAGE(#REF!,D15:K15)</f>
        <v>#REF!</v>
      </c>
      <c r="G7" s="241">
        <f>AVERAGE(D15:K15)</f>
        <v>153.09528022982445</v>
      </c>
      <c r="H7" s="242"/>
      <c r="I7" s="241">
        <f>AVERAGE(L15:O15)</f>
        <v>86.110088330825022</v>
      </c>
      <c r="J7" s="242"/>
      <c r="K7" s="241">
        <f>AVERAGE(D33:O33)</f>
        <v>640.09212159784238</v>
      </c>
      <c r="L7" s="242"/>
      <c r="M7" s="241">
        <f>AVERAGE(P33:X33)</f>
        <v>644.29260592962248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0.89009573926923546</v>
      </c>
      <c r="F8" s="236" t="e">
        <f>AVERAGE(D16:K16,#REF!)</f>
        <v>#REF!</v>
      </c>
      <c r="G8" s="225">
        <f>AVERAGE(D16:K16)</f>
        <v>0.8925673614272096</v>
      </c>
      <c r="H8" s="226"/>
      <c r="I8" s="225">
        <f>AVERAGE(L16:O16)</f>
        <v>0.88510477056252623</v>
      </c>
      <c r="J8" s="226"/>
      <c r="K8" s="225">
        <f>AVERAGE(D34:O34)</f>
        <v>0.88944442884118113</v>
      </c>
      <c r="L8" s="226"/>
      <c r="M8" s="225">
        <f>AVERAGE(P34:X34)</f>
        <v>0.89156357613686776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90</v>
      </c>
      <c r="N14" s="28">
        <v>111.11111111111111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75.518626050041888</v>
      </c>
      <c r="F15" s="35">
        <v>83.14393300301839</v>
      </c>
      <c r="G15" s="35">
        <v>74.948391555259661</v>
      </c>
      <c r="H15" s="35">
        <v>152.58580716139676</v>
      </c>
      <c r="I15" s="35" t="s">
        <v>42</v>
      </c>
      <c r="J15" s="35" t="s">
        <v>42</v>
      </c>
      <c r="K15" s="36">
        <v>379.27964337940557</v>
      </c>
      <c r="L15" s="34" t="s">
        <v>42</v>
      </c>
      <c r="M15" s="37">
        <v>80.326880526191005</v>
      </c>
      <c r="N15" s="35">
        <v>97.621906088500793</v>
      </c>
      <c r="O15" s="38">
        <v>80.381478377783239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0.89363707492549571</v>
      </c>
      <c r="F16" s="43">
        <f t="shared" si="0"/>
        <v>0.89379727978244772</v>
      </c>
      <c r="G16" s="43">
        <f t="shared" si="0"/>
        <v>0.8952168991322681</v>
      </c>
      <c r="H16" s="43">
        <f t="shared" si="0"/>
        <v>0.88764285725070824</v>
      </c>
      <c r="I16" s="43" t="s">
        <v>42</v>
      </c>
      <c r="J16" s="43" t="s">
        <v>42</v>
      </c>
      <c r="K16" s="44">
        <f t="shared" ref="K16" si="1">K15/K14</f>
        <v>0.89254269604512848</v>
      </c>
      <c r="L16" s="42" t="s">
        <v>42</v>
      </c>
      <c r="M16" s="45">
        <f t="shared" ref="M16:O16" si="2">M15/M14</f>
        <v>0.89252089473545559</v>
      </c>
      <c r="N16" s="43">
        <f t="shared" si="2"/>
        <v>0.87859715479650713</v>
      </c>
      <c r="O16" s="46">
        <f t="shared" si="2"/>
        <v>0.88419626215561564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0.55414351851851851</v>
      </c>
      <c r="F18" s="48">
        <v>0.53517361111111106</v>
      </c>
      <c r="G18" s="48">
        <v>0.58038194444444446</v>
      </c>
      <c r="H18" s="48">
        <v>0.53008101851851841</v>
      </c>
      <c r="I18" s="48" t="s">
        <v>42</v>
      </c>
      <c r="J18" s="48" t="s">
        <v>42</v>
      </c>
      <c r="K18" s="48">
        <v>0.4590393518518518</v>
      </c>
      <c r="L18" s="47" t="s">
        <v>42</v>
      </c>
      <c r="M18" s="49">
        <v>0.7602430555555556</v>
      </c>
      <c r="N18" s="48">
        <v>0.81821759259259264</v>
      </c>
      <c r="O18" s="50">
        <v>0.83732638888888888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12</v>
      </c>
      <c r="G21" s="52">
        <v>11</v>
      </c>
      <c r="H21" s="52">
        <v>10</v>
      </c>
      <c r="I21" s="52"/>
      <c r="J21" s="52"/>
      <c r="K21" s="53">
        <v>8</v>
      </c>
      <c r="L21" s="54"/>
      <c r="M21" s="55">
        <v>3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18</v>
      </c>
      <c r="O23" s="61">
        <v>22.25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268.33810788953821</v>
      </c>
      <c r="H33" s="35">
        <v>390.0355351882219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992.64937093275546</v>
      </c>
      <c r="N33" s="35">
        <v>835.65123579098122</v>
      </c>
      <c r="O33" s="35">
        <v>713.78635818771522</v>
      </c>
      <c r="P33" s="34">
        <v>260.66389094345192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695.70763577560263</v>
      </c>
      <c r="W33" s="35">
        <v>874.91555193036959</v>
      </c>
      <c r="X33" s="38">
        <v>745.88334506906574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0.87582576880613161</v>
      </c>
      <c r="H34" s="43">
        <f>H33/H32</f>
        <v>0.9000820042805121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0.9024085190297777</v>
      </c>
      <c r="N34" s="43">
        <f>N33/N32</f>
        <v>0.88768812593181157</v>
      </c>
      <c r="O34" s="43">
        <f>O33/O32</f>
        <v>0.88121772615767313</v>
      </c>
      <c r="P34" s="42">
        <f>P33/P32</f>
        <v>0.89301518193590013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0.8976872719685195</v>
      </c>
      <c r="W34" s="43">
        <f>W33/W32</f>
        <v>0.88759548746559236</v>
      </c>
      <c r="X34" s="46">
        <f>X33/X32</f>
        <v>0.8879563631774593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0.44422453703703701</v>
      </c>
      <c r="H36" s="48">
        <v>0.32859953703703704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0.40130787037037041</v>
      </c>
      <c r="N36" s="48">
        <v>0.65534722222222219</v>
      </c>
      <c r="O36" s="48">
        <v>0.66055555555555556</v>
      </c>
      <c r="P36" s="47">
        <v>0.75583333333333336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0.81678240740740748</v>
      </c>
      <c r="W36" s="48">
        <v>1.155833333333333</v>
      </c>
      <c r="X36" s="50">
        <v>1.134247685185185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B259-0841-4442-9B7D-E5D515325AE3}">
  <sheetPr codeName="工作表20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44" sqref="Q44"/>
      <selection pane="bottomLeft" activeCell="Q44" sqref="Q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123594</v>
      </c>
      <c r="E1" s="88" t="s">
        <v>3</v>
      </c>
      <c r="F1" s="89">
        <f>SUM(G5:G157)</f>
        <v>2534226.44</v>
      </c>
      <c r="G1" s="90" t="s">
        <v>84</v>
      </c>
      <c r="H1" s="91">
        <f>L21+L38+L55+L72+L89+L106+L123+L140+L157</f>
        <v>52.819444444444443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46135</v>
      </c>
      <c r="B2" s="343"/>
      <c r="C2" s="92" t="s">
        <v>40</v>
      </c>
      <c r="D2" s="93">
        <f>AVERAGE(N21,N38,N55,N72,N89,N106,N123,N140,N157)</f>
        <v>641.95900352307797</v>
      </c>
      <c r="E2" s="93" t="s">
        <v>91</v>
      </c>
      <c r="F2" s="94">
        <f>F1/D1</f>
        <v>20.504445523245465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1581</v>
      </c>
      <c r="G5" s="148">
        <f t="shared" ref="G5:G8" si="0">E5*F5</f>
        <v>40536.840000000004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3182.8211673151764</v>
      </c>
      <c r="N5" s="152">
        <f>M5/L5</f>
        <v>289.3473788468342</v>
      </c>
      <c r="O5" s="154">
        <f>L5-I5</f>
        <v>0</v>
      </c>
      <c r="P5" s="155">
        <f>N5-K5</f>
        <v>-37.925348425893048</v>
      </c>
      <c r="Q5" s="156">
        <f>N5/K5</f>
        <v>0.88411699092088236</v>
      </c>
      <c r="R5" s="292">
        <f>Q21</f>
        <v>0.87582576880613161</v>
      </c>
      <c r="S5" s="157">
        <v>0.29166666666666669</v>
      </c>
      <c r="T5" s="158">
        <v>0.31236111111111114</v>
      </c>
      <c r="U5" s="159"/>
      <c r="V5" s="160">
        <v>29.803748000085662</v>
      </c>
      <c r="W5" s="161"/>
      <c r="X5" s="162"/>
      <c r="Y5" s="295"/>
      <c r="Z5" s="296"/>
      <c r="AA5" s="115">
        <f>M5-J5</f>
        <v>-417.17883268482365</v>
      </c>
      <c r="AB5" s="156">
        <f>M5/J5</f>
        <v>0.88411699092088236</v>
      </c>
      <c r="AC5" s="277">
        <f>AB21</f>
        <v>0.87582576880613161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3546</v>
      </c>
      <c r="G6" s="103">
        <f t="shared" si="0"/>
        <v>104677.92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3151.4050891267598</v>
      </c>
      <c r="N6" s="106">
        <f>M6/L6</f>
        <v>262.61709076056331</v>
      </c>
      <c r="O6" s="108">
        <f>L6-I6</f>
        <v>0</v>
      </c>
      <c r="P6" s="109">
        <f>N6-K6</f>
        <v>-37.382909239436685</v>
      </c>
      <c r="Q6" s="110">
        <f>N6/K6</f>
        <v>0.875390302535211</v>
      </c>
      <c r="R6" s="293"/>
      <c r="S6" s="47">
        <v>0.31527777777777777</v>
      </c>
      <c r="T6" s="48">
        <v>0.36215277777777777</v>
      </c>
      <c r="U6" s="111">
        <v>5</v>
      </c>
      <c r="V6" s="112">
        <v>67.512742406262618</v>
      </c>
      <c r="W6" s="113"/>
      <c r="X6" s="116"/>
      <c r="Y6" s="282"/>
      <c r="Z6" s="283"/>
      <c r="AA6" s="117">
        <f>M6-J6</f>
        <v>-448.59491087324022</v>
      </c>
      <c r="AB6" s="110">
        <f>M6/J6</f>
        <v>0.875390302535211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3822</v>
      </c>
      <c r="G7" s="103">
        <f t="shared" si="0"/>
        <v>114086.70000000001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3154.1700687072102</v>
      </c>
      <c r="N7" s="106">
        <f>M7/L7</f>
        <v>262.84750572560085</v>
      </c>
      <c r="O7" s="108">
        <f>L7-I7</f>
        <v>0</v>
      </c>
      <c r="P7" s="109">
        <f>N7-K7</f>
        <v>-37.152494274399146</v>
      </c>
      <c r="Q7" s="110">
        <f>N7/K7</f>
        <v>0.87615835241866946</v>
      </c>
      <c r="R7" s="293"/>
      <c r="S7" s="47">
        <v>0.3659722222222222</v>
      </c>
      <c r="T7" s="48">
        <v>0.41645833333333332</v>
      </c>
      <c r="U7" s="111">
        <v>5.4999999999999805</v>
      </c>
      <c r="V7" s="112">
        <v>72.703752494230812</v>
      </c>
      <c r="W7" s="113"/>
      <c r="X7" s="116"/>
      <c r="Y7" s="282"/>
      <c r="Z7" s="283"/>
      <c r="AA7" s="117">
        <f>M7-J7</f>
        <v>-445.82993129278975</v>
      </c>
      <c r="AB7" s="110">
        <f>M7/J7</f>
        <v>0.87615835241866946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1858</v>
      </c>
      <c r="G8" s="103">
        <f t="shared" si="0"/>
        <v>53083.06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3123.4947456591485</v>
      </c>
      <c r="N8" s="106">
        <f>M8/L8</f>
        <v>260.29122880492906</v>
      </c>
      <c r="O8" s="108">
        <f>L8-I8</f>
        <v>0</v>
      </c>
      <c r="P8" s="109">
        <f>N8-K8</f>
        <v>-39.708771195070938</v>
      </c>
      <c r="Q8" s="110">
        <f>N8/K8</f>
        <v>0.86763742934976351</v>
      </c>
      <c r="R8" s="293"/>
      <c r="S8" s="47">
        <v>0.4194444444444444</v>
      </c>
      <c r="T8" s="48">
        <v>0.44422453703703701</v>
      </c>
      <c r="U8" s="111">
        <v>5</v>
      </c>
      <c r="V8" s="112">
        <v>35.690791590070205</v>
      </c>
      <c r="W8" s="113"/>
      <c r="X8" s="116"/>
      <c r="Y8" s="282"/>
      <c r="Z8" s="283"/>
      <c r="AA8" s="117">
        <f>M8-J8</f>
        <v>-476.50525434085148</v>
      </c>
      <c r="AB8" s="110">
        <f>M8/J8</f>
        <v>0.86763742934976351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3152.9727677020737</v>
      </c>
      <c r="N21" s="138">
        <f>M21/L21</f>
        <v>268.33810788953821</v>
      </c>
      <c r="O21" s="139">
        <f>L21-I21</f>
        <v>0</v>
      </c>
      <c r="P21" s="140">
        <f>N21-K21</f>
        <v>-38.044870833866071</v>
      </c>
      <c r="Q21" s="141">
        <f>N21/K21</f>
        <v>0.87582576880613161</v>
      </c>
      <c r="R21" s="294"/>
      <c r="S21" s="142">
        <f>S5</f>
        <v>0.29166666666666669</v>
      </c>
      <c r="T21" s="143">
        <f>INDEX(T5:T20,COUNTA(T5:T20))</f>
        <v>0.44422453703703701</v>
      </c>
      <c r="U21" s="144"/>
      <c r="V21" s="166"/>
      <c r="W21" s="167"/>
      <c r="X21" s="138"/>
      <c r="Y21" s="285"/>
      <c r="Z21" s="286"/>
      <c r="AA21" s="168">
        <f>M21-J21</f>
        <v>-447.02723229792628</v>
      </c>
      <c r="AB21" s="141">
        <f>M21/J21</f>
        <v>0.87582576880613161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856</v>
      </c>
      <c r="G22" s="148">
        <f t="shared" ref="G22:G23" si="5">E22*F22</f>
        <v>12009.68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2339.2536378466602</v>
      </c>
      <c r="N22" s="152">
        <f>M22/L22</f>
        <v>389.87560630777671</v>
      </c>
      <c r="O22" s="154">
        <f>L22-I22</f>
        <v>0</v>
      </c>
      <c r="P22" s="155">
        <f>N22-K22</f>
        <v>-43.457727025556608</v>
      </c>
      <c r="Q22" s="156">
        <f>N22/K22</f>
        <v>0.89971293763333093</v>
      </c>
      <c r="R22" s="292">
        <f>Q38</f>
        <v>0.9000820042805121</v>
      </c>
      <c r="S22" s="157">
        <v>0.29166666666666669</v>
      </c>
      <c r="T22" s="158">
        <v>0.30690972222222224</v>
      </c>
      <c r="U22" s="159"/>
      <c r="V22" s="160">
        <v>21.955720905612495</v>
      </c>
      <c r="W22" s="158"/>
      <c r="X22" s="169"/>
      <c r="Y22" s="295"/>
      <c r="Z22" s="296"/>
      <c r="AA22" s="115">
        <f>M22-J22</f>
        <v>-260.74636215333976</v>
      </c>
      <c r="AB22" s="156">
        <f>M22/J22</f>
        <v>0.89971293763333082</v>
      </c>
      <c r="AC22" s="277">
        <f>AB38</f>
        <v>0.90008200428051199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1022</v>
      </c>
      <c r="G23" s="103">
        <f t="shared" si="5"/>
        <v>14808.78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2341.1727844120028</v>
      </c>
      <c r="N23" s="106">
        <f>M23/L23</f>
        <v>390.19546406866715</v>
      </c>
      <c r="O23" s="108">
        <f>L23-I23</f>
        <v>0</v>
      </c>
      <c r="P23" s="109">
        <f>N23-K23</f>
        <v>-43.137869264666165</v>
      </c>
      <c r="Q23" s="110">
        <f>N23/K23</f>
        <v>0.9004510709276935</v>
      </c>
      <c r="R23" s="293"/>
      <c r="S23" s="47">
        <v>0.31041666666666667</v>
      </c>
      <c r="T23" s="48">
        <v>0.32859953703703704</v>
      </c>
      <c r="U23" s="111">
        <v>5.0499999999999901</v>
      </c>
      <c r="V23" s="112">
        <v>26.192001038232135</v>
      </c>
      <c r="W23" s="113"/>
      <c r="X23" s="13"/>
      <c r="Y23" s="282"/>
      <c r="Z23" s="283"/>
      <c r="AA23" s="117">
        <f>M23-J23</f>
        <v>-258.82721558799722</v>
      </c>
      <c r="AB23" s="110">
        <f>M23/J23</f>
        <v>0.90045107092769339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2340.2132111293313</v>
      </c>
      <c r="N38" s="138">
        <f>M38/L38</f>
        <v>390.0355351882219</v>
      </c>
      <c r="O38" s="139">
        <f>L38-I38</f>
        <v>0</v>
      </c>
      <c r="P38" s="140">
        <f>N38-K38</f>
        <v>-43.297798145111415</v>
      </c>
      <c r="Q38" s="141">
        <f>N38/K38</f>
        <v>0.9000820042805121</v>
      </c>
      <c r="R38" s="294"/>
      <c r="S38" s="142">
        <f>S22</f>
        <v>0.29166666666666669</v>
      </c>
      <c r="T38" s="143">
        <f>INDEX(T22:T37,COUNTA(T22:T37))</f>
        <v>0.32859953703703704</v>
      </c>
      <c r="U38" s="144"/>
      <c r="V38" s="166"/>
      <c r="W38" s="167"/>
      <c r="X38" s="138"/>
      <c r="Y38" s="285"/>
      <c r="Z38" s="286"/>
      <c r="AA38" s="168">
        <f>M38-J38</f>
        <v>-259.78678887066872</v>
      </c>
      <c r="AB38" s="141">
        <f>M38/J38</f>
        <v>0.90008200428051199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3370</v>
      </c>
      <c r="G39" s="148">
        <f t="shared" ref="G39" si="9">E39*F39</f>
        <v>62446.100000000006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2977.9481127982663</v>
      </c>
      <c r="N39" s="152">
        <f>M39/L39</f>
        <v>992.64937093275546</v>
      </c>
      <c r="O39" s="154">
        <f>L39-I39</f>
        <v>0</v>
      </c>
      <c r="P39" s="155">
        <f>N39-K39</f>
        <v>-107.35062906724454</v>
      </c>
      <c r="Q39" s="156">
        <f>N39/K39</f>
        <v>0.9024085190297777</v>
      </c>
      <c r="R39" s="292">
        <f>Q55</f>
        <v>0.9024085190297777</v>
      </c>
      <c r="S39" s="157">
        <v>0.35416666666666669</v>
      </c>
      <c r="T39" s="158">
        <v>0.40130787037037041</v>
      </c>
      <c r="U39" s="159"/>
      <c r="V39" s="112">
        <v>67.899101106231242</v>
      </c>
      <c r="W39" s="161"/>
      <c r="X39" s="162"/>
      <c r="Y39" s="295"/>
      <c r="Z39" s="296"/>
      <c r="AA39" s="115">
        <f>M39-J39</f>
        <v>-322.05188720173373</v>
      </c>
      <c r="AB39" s="156">
        <f>M39/J39</f>
        <v>0.9024085190297777</v>
      </c>
      <c r="AC39" s="277">
        <f>AB55</f>
        <v>0.9024085190297777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2977.9481127982663</v>
      </c>
      <c r="N55" s="138">
        <f t="shared" ref="N55:N63" si="13">M55/L55</f>
        <v>992.64937093275546</v>
      </c>
      <c r="O55" s="139">
        <f t="shared" ref="O55:O63" si="14">L55-I55</f>
        <v>0</v>
      </c>
      <c r="P55" s="140">
        <f t="shared" ref="P55:P63" si="15">N55-K55</f>
        <v>-107.35062906724454</v>
      </c>
      <c r="Q55" s="141">
        <f t="shared" ref="Q55:Q63" si="16">N55/K55</f>
        <v>0.9024085190297777</v>
      </c>
      <c r="R55" s="294"/>
      <c r="S55" s="142">
        <f>S39</f>
        <v>0.35416666666666669</v>
      </c>
      <c r="T55" s="143">
        <f>INDEX(T39:T54,COUNTA(T39:T54))</f>
        <v>0.40130787037037041</v>
      </c>
      <c r="U55" s="144"/>
      <c r="V55" s="166"/>
      <c r="W55" s="99"/>
      <c r="X55" s="69"/>
      <c r="Y55" s="285"/>
      <c r="Z55" s="286"/>
      <c r="AA55" s="168">
        <f t="shared" ref="AA55:AA63" si="17">M55-J55</f>
        <v>-322.05188720173373</v>
      </c>
      <c r="AB55" s="141">
        <f t="shared" ref="AB55:AB63" si="18">M55/J55</f>
        <v>0.9024085190297777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1489</v>
      </c>
      <c r="G56" s="148">
        <f t="shared" ref="G56:G63" si="19">E56*F56</f>
        <v>20890.669999999998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2706.6987012986983</v>
      </c>
      <c r="N56" s="152">
        <f t="shared" si="13"/>
        <v>902.23290043289944</v>
      </c>
      <c r="O56" s="154">
        <f t="shared" si="14"/>
        <v>0</v>
      </c>
      <c r="P56" s="155">
        <f t="shared" si="15"/>
        <v>-97.767099567100558</v>
      </c>
      <c r="Q56" s="156">
        <f t="shared" si="16"/>
        <v>0.90223290043289939</v>
      </c>
      <c r="R56" s="292">
        <f>Q72</f>
        <v>0.88768812593181157</v>
      </c>
      <c r="S56" s="157">
        <v>0.25</v>
      </c>
      <c r="T56" s="158">
        <v>0.27291666666666664</v>
      </c>
      <c r="U56" s="159"/>
      <c r="V56" s="160">
        <v>33.006998509709952</v>
      </c>
      <c r="W56" s="161"/>
      <c r="X56" s="162"/>
      <c r="Y56" s="295"/>
      <c r="Z56" s="296"/>
      <c r="AA56" s="115">
        <f t="shared" si="17"/>
        <v>-293.30129870130168</v>
      </c>
      <c r="AB56" s="156">
        <f t="shared" si="18"/>
        <v>0.90223290043289939</v>
      </c>
      <c r="AC56" s="277">
        <f>AB72</f>
        <v>0.88768812593181157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2119</v>
      </c>
      <c r="G57" s="103">
        <f t="shared" si="19"/>
        <v>30259.32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3174.5122029372496</v>
      </c>
      <c r="N57" s="106">
        <f t="shared" si="13"/>
        <v>1058.1707343124165</v>
      </c>
      <c r="O57" s="108">
        <f t="shared" si="14"/>
        <v>0</v>
      </c>
      <c r="P57" s="109">
        <f t="shared" si="15"/>
        <v>-141.82926568758353</v>
      </c>
      <c r="Q57" s="110">
        <f t="shared" si="16"/>
        <v>0.88180894526034703</v>
      </c>
      <c r="R57" s="293"/>
      <c r="S57" s="47">
        <v>0.28333333333333333</v>
      </c>
      <c r="T57" s="48">
        <v>0.31114583333333334</v>
      </c>
      <c r="U57" s="111">
        <v>15.000000000000027</v>
      </c>
      <c r="V57" s="112">
        <v>40.050247682892014</v>
      </c>
      <c r="W57" s="113"/>
      <c r="X57" s="116"/>
      <c r="Y57" s="282"/>
      <c r="Z57" s="283"/>
      <c r="AA57" s="117">
        <f t="shared" si="17"/>
        <v>-425.48779706275036</v>
      </c>
      <c r="AB57" s="110">
        <f t="shared" si="18"/>
        <v>0.88180894526034714</v>
      </c>
      <c r="AC57" s="278"/>
    </row>
    <row r="58" spans="1:29" ht="15.75" customHeight="1">
      <c r="A58" s="298"/>
      <c r="B58" s="100" t="s">
        <v>120</v>
      </c>
      <c r="C58" s="280" t="s">
        <v>127</v>
      </c>
      <c r="D58" s="281"/>
      <c r="E58" s="101">
        <v>17.89</v>
      </c>
      <c r="F58" s="102">
        <v>3412</v>
      </c>
      <c r="G58" s="103">
        <f t="shared" si="19"/>
        <v>61040.68</v>
      </c>
      <c r="H58" s="26"/>
      <c r="I58" s="104">
        <v>4</v>
      </c>
      <c r="J58" s="105">
        <v>3600</v>
      </c>
      <c r="K58" s="106">
        <f t="shared" si="21"/>
        <v>900</v>
      </c>
      <c r="L58" s="107">
        <v>4</v>
      </c>
      <c r="M58" s="105">
        <f t="shared" si="20"/>
        <v>3173.8666950959519</v>
      </c>
      <c r="N58" s="106">
        <f t="shared" si="13"/>
        <v>793.46667377398796</v>
      </c>
      <c r="O58" s="108">
        <f t="shared" si="14"/>
        <v>0</v>
      </c>
      <c r="P58" s="109">
        <f t="shared" si="15"/>
        <v>-106.53332622601204</v>
      </c>
      <c r="Q58" s="110">
        <f t="shared" si="16"/>
        <v>0.88162963752665324</v>
      </c>
      <c r="R58" s="293"/>
      <c r="S58" s="47">
        <v>0.3215277777777778</v>
      </c>
      <c r="T58" s="48">
        <v>0.36631944444444448</v>
      </c>
      <c r="U58" s="111">
        <v>14.950000000000019</v>
      </c>
      <c r="V58" s="112">
        <v>64.50176383158113</v>
      </c>
      <c r="W58" s="113"/>
      <c r="X58" s="116"/>
      <c r="Y58" s="282"/>
      <c r="Z58" s="283"/>
      <c r="AA58" s="117">
        <f t="shared" si="17"/>
        <v>-426.13330490404815</v>
      </c>
      <c r="AB58" s="110">
        <f t="shared" si="18"/>
        <v>0.88162963752665324</v>
      </c>
      <c r="AC58" s="278"/>
    </row>
    <row r="59" spans="1:29" ht="15.75" customHeight="1">
      <c r="A59" s="298"/>
      <c r="B59" s="100" t="s">
        <v>120</v>
      </c>
      <c r="C59" s="280" t="s">
        <v>126</v>
      </c>
      <c r="D59" s="281"/>
      <c r="E59" s="101">
        <v>22.28</v>
      </c>
      <c r="F59" s="102">
        <v>1203</v>
      </c>
      <c r="G59" s="103">
        <f t="shared" si="19"/>
        <v>26802.84</v>
      </c>
      <c r="H59" s="26"/>
      <c r="I59" s="104">
        <v>5</v>
      </c>
      <c r="J59" s="105">
        <v>3300</v>
      </c>
      <c r="K59" s="106">
        <f t="shared" si="21"/>
        <v>660</v>
      </c>
      <c r="L59" s="107">
        <v>5</v>
      </c>
      <c r="M59" s="105">
        <f t="shared" si="20"/>
        <v>2939.33469007232</v>
      </c>
      <c r="N59" s="106">
        <f t="shared" si="13"/>
        <v>587.86693801446404</v>
      </c>
      <c r="O59" s="108">
        <f t="shared" si="14"/>
        <v>0</v>
      </c>
      <c r="P59" s="109">
        <f t="shared" si="15"/>
        <v>-72.13306198553596</v>
      </c>
      <c r="Q59" s="110">
        <f t="shared" si="16"/>
        <v>0.89070748184009707</v>
      </c>
      <c r="R59" s="293"/>
      <c r="S59" s="47">
        <v>0.37638888888888894</v>
      </c>
      <c r="T59" s="48">
        <v>0.39343750000000005</v>
      </c>
      <c r="U59" s="111">
        <v>14.500000000000028</v>
      </c>
      <c r="V59" s="112">
        <v>24.556577460807659</v>
      </c>
      <c r="W59" s="113"/>
      <c r="X59" s="116"/>
      <c r="Y59" s="282"/>
      <c r="Z59" s="283"/>
      <c r="AA59" s="117">
        <f t="shared" si="17"/>
        <v>-360.66530992768003</v>
      </c>
      <c r="AB59" s="110">
        <f t="shared" si="18"/>
        <v>0.89070748184009696</v>
      </c>
      <c r="AC59" s="278"/>
    </row>
    <row r="60" spans="1:29" ht="15.75" customHeight="1">
      <c r="A60" s="299"/>
      <c r="B60" s="100" t="s">
        <v>120</v>
      </c>
      <c r="C60" s="280" t="s">
        <v>131</v>
      </c>
      <c r="D60" s="281"/>
      <c r="E60" s="101">
        <v>18.18</v>
      </c>
      <c r="F60" s="102">
        <v>2444</v>
      </c>
      <c r="G60" s="103">
        <f t="shared" si="19"/>
        <v>44431.92</v>
      </c>
      <c r="H60" s="13"/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3173.2465909090884</v>
      </c>
      <c r="N60" s="106">
        <f t="shared" si="13"/>
        <v>1057.7488636363628</v>
      </c>
      <c r="O60" s="108">
        <f t="shared" si="14"/>
        <v>0</v>
      </c>
      <c r="P60" s="109">
        <f t="shared" si="15"/>
        <v>-142.25113636363722</v>
      </c>
      <c r="Q60" s="110">
        <f t="shared" si="16"/>
        <v>0.88145738636363569</v>
      </c>
      <c r="R60" s="293"/>
      <c r="S60" s="47">
        <v>0.40347222222222229</v>
      </c>
      <c r="T60" s="48">
        <v>0.43555555555555564</v>
      </c>
      <c r="U60" s="111">
        <v>15</v>
      </c>
      <c r="V60" s="112">
        <v>46.211347211434266</v>
      </c>
      <c r="W60" s="113"/>
      <c r="X60" s="116"/>
      <c r="Y60" s="282"/>
      <c r="Z60" s="283"/>
      <c r="AA60" s="117">
        <f t="shared" si="17"/>
        <v>-426.75340909091165</v>
      </c>
      <c r="AB60" s="110">
        <f t="shared" si="18"/>
        <v>0.88145738636363569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5833</v>
      </c>
      <c r="G61" s="121">
        <f t="shared" si="19"/>
        <v>160290.84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3185.0160533891999</v>
      </c>
      <c r="N61" s="106">
        <f t="shared" si="13"/>
        <v>637.00321067784</v>
      </c>
      <c r="O61" s="108">
        <f t="shared" si="14"/>
        <v>0</v>
      </c>
      <c r="P61" s="109">
        <f t="shared" si="15"/>
        <v>-82.996789322159998</v>
      </c>
      <c r="Q61" s="110">
        <f t="shared" si="16"/>
        <v>0.88472668149699996</v>
      </c>
      <c r="R61" s="293"/>
      <c r="S61" s="47">
        <v>0.44583333333333341</v>
      </c>
      <c r="T61" s="120">
        <v>0.52212962962962972</v>
      </c>
      <c r="U61" s="111">
        <v>14.799999999999995</v>
      </c>
      <c r="V61" s="112">
        <v>109.88327660941728</v>
      </c>
      <c r="W61" s="113"/>
      <c r="X61" s="116"/>
      <c r="Y61" s="282"/>
      <c r="Z61" s="283"/>
      <c r="AA61" s="117">
        <f t="shared" si="17"/>
        <v>-414.9839466108001</v>
      </c>
      <c r="AB61" s="110">
        <f t="shared" si="18"/>
        <v>0.88472668149699996</v>
      </c>
      <c r="AC61" s="278"/>
    </row>
    <row r="62" spans="1:29" ht="15.75" customHeight="1">
      <c r="A62" s="299"/>
      <c r="B62" s="100" t="s">
        <v>120</v>
      </c>
      <c r="C62" s="280" t="s">
        <v>132</v>
      </c>
      <c r="D62" s="281"/>
      <c r="E62" s="101">
        <v>14.28</v>
      </c>
      <c r="F62" s="102">
        <v>4771</v>
      </c>
      <c r="G62" s="121">
        <f t="shared" si="19"/>
        <v>68129.87999999999</v>
      </c>
      <c r="H62" s="62"/>
      <c r="I62" s="104">
        <v>3</v>
      </c>
      <c r="J62" s="105">
        <v>3600</v>
      </c>
      <c r="K62" s="106">
        <f t="shared" si="21"/>
        <v>1200</v>
      </c>
      <c r="L62" s="107">
        <v>3</v>
      </c>
      <c r="M62" s="105">
        <f t="shared" si="20"/>
        <v>3174.5122029372496</v>
      </c>
      <c r="N62" s="106">
        <f t="shared" si="13"/>
        <v>1058.1707343124165</v>
      </c>
      <c r="O62" s="123">
        <f t="shared" si="14"/>
        <v>0</v>
      </c>
      <c r="P62" s="124">
        <f t="shared" si="15"/>
        <v>-141.82926568758353</v>
      </c>
      <c r="Q62" s="125">
        <f t="shared" si="16"/>
        <v>0.88180894526034703</v>
      </c>
      <c r="R62" s="293"/>
      <c r="S62" s="47">
        <v>0.53194444444444444</v>
      </c>
      <c r="T62" s="120">
        <v>0.59456018518518516</v>
      </c>
      <c r="U62" s="111">
        <v>15</v>
      </c>
      <c r="V62" s="112">
        <v>90.174484046756859</v>
      </c>
      <c r="W62" s="113"/>
      <c r="X62" s="116"/>
      <c r="Y62" s="282"/>
      <c r="Z62" s="283"/>
      <c r="AA62" s="117">
        <f t="shared" si="17"/>
        <v>-425.48779706275036</v>
      </c>
      <c r="AB62" s="110">
        <f t="shared" si="18"/>
        <v>0.88180894526034714</v>
      </c>
      <c r="AC62" s="278"/>
    </row>
    <row r="63" spans="1:29" ht="15.75" customHeight="1">
      <c r="A63" s="299"/>
      <c r="B63" s="100" t="s">
        <v>120</v>
      </c>
      <c r="C63" s="280" t="s">
        <v>130</v>
      </c>
      <c r="D63" s="281"/>
      <c r="E63" s="101">
        <v>14.03</v>
      </c>
      <c r="F63" s="102">
        <v>3280</v>
      </c>
      <c r="G63" s="121">
        <f t="shared" si="19"/>
        <v>46018.400000000001</v>
      </c>
      <c r="H63" s="62"/>
      <c r="I63" s="104">
        <v>3</v>
      </c>
      <c r="J63" s="105">
        <v>3000</v>
      </c>
      <c r="K63" s="106">
        <f t="shared" si="21"/>
        <v>1000</v>
      </c>
      <c r="L63" s="118">
        <v>3</v>
      </c>
      <c r="M63" s="105">
        <f t="shared" si="20"/>
        <v>2706.6987012986979</v>
      </c>
      <c r="N63" s="106">
        <f t="shared" si="13"/>
        <v>902.23290043289933</v>
      </c>
      <c r="O63" s="123">
        <f t="shared" si="14"/>
        <v>0</v>
      </c>
      <c r="P63" s="124">
        <f t="shared" si="15"/>
        <v>-97.767099567100672</v>
      </c>
      <c r="Q63" s="125">
        <f t="shared" si="16"/>
        <v>0.90223290043289928</v>
      </c>
      <c r="R63" s="293"/>
      <c r="S63" s="47">
        <v>0.60486111111111107</v>
      </c>
      <c r="T63" s="120">
        <v>0.65534722222222219</v>
      </c>
      <c r="U63" s="111">
        <v>14.833333333333307</v>
      </c>
      <c r="V63" s="112">
        <v>72.708499067729122</v>
      </c>
      <c r="W63" s="113"/>
      <c r="X63" s="116"/>
      <c r="Y63" s="282"/>
      <c r="Z63" s="283"/>
      <c r="AA63" s="117">
        <f t="shared" si="17"/>
        <v>-293.30129870130213</v>
      </c>
      <c r="AB63" s="110">
        <f t="shared" si="18"/>
        <v>0.90223290043289928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3029.2357297423068</v>
      </c>
      <c r="N72" s="138">
        <f t="shared" ref="N72:N81" si="25">M72/L72</f>
        <v>835.65123579098122</v>
      </c>
      <c r="O72" s="139">
        <f t="shared" ref="O72:O81" si="26">L72-I72</f>
        <v>0</v>
      </c>
      <c r="P72" s="140">
        <f t="shared" ref="P72:P81" si="27">N72-K72</f>
        <v>-105.72807455384634</v>
      </c>
      <c r="Q72" s="141">
        <f t="shared" ref="Q72:Q81" si="28">N72/K72</f>
        <v>0.88768812593181157</v>
      </c>
      <c r="R72" s="294"/>
      <c r="S72" s="142">
        <f>S56</f>
        <v>0.25</v>
      </c>
      <c r="T72" s="143">
        <f>INDEX(T56:T71,COUNTA(T56:T71))</f>
        <v>0.65534722222222219</v>
      </c>
      <c r="U72" s="144"/>
      <c r="V72" s="166"/>
      <c r="W72" s="99"/>
      <c r="X72" s="69"/>
      <c r="Y72" s="285"/>
      <c r="Z72" s="286"/>
      <c r="AA72" s="168">
        <f t="shared" ref="AA72:AA81" si="29">M72-J72</f>
        <v>-383.26427025769317</v>
      </c>
      <c r="AB72" s="141">
        <f t="shared" ref="AB72:AB81" si="30">M72/J72</f>
        <v>0.88768812593181157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1462</v>
      </c>
      <c r="G73" s="148">
        <f t="shared" ref="G73:G81" si="31">E73*F73</f>
        <v>34678.639999999999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3179.4975423838123</v>
      </c>
      <c r="N73" s="152">
        <f t="shared" si="25"/>
        <v>635.89950847676243</v>
      </c>
      <c r="O73" s="154">
        <f t="shared" si="26"/>
        <v>0</v>
      </c>
      <c r="P73" s="155">
        <f t="shared" si="27"/>
        <v>-84.100491523237565</v>
      </c>
      <c r="Q73" s="156">
        <f t="shared" si="28"/>
        <v>0.88319376177328113</v>
      </c>
      <c r="R73" s="292">
        <f>Q89</f>
        <v>0.88121772615767313</v>
      </c>
      <c r="S73" s="157">
        <v>0.25</v>
      </c>
      <c r="T73" s="158">
        <v>0.26915509259259257</v>
      </c>
      <c r="U73" s="159"/>
      <c r="V73" s="160">
        <v>27.58926491707</v>
      </c>
      <c r="W73" s="158"/>
      <c r="X73" s="169"/>
      <c r="Y73" s="295"/>
      <c r="Z73" s="296"/>
      <c r="AA73" s="115">
        <f t="shared" si="29"/>
        <v>-420.50245761618771</v>
      </c>
      <c r="AB73" s="156">
        <f t="shared" si="30"/>
        <v>0.88319376177328124</v>
      </c>
      <c r="AC73" s="277">
        <f>AB89</f>
        <v>0.88121772615767313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1819</v>
      </c>
      <c r="G74" s="103">
        <f t="shared" si="31"/>
        <v>30304.54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3168.7315831599135</v>
      </c>
      <c r="N74" s="106">
        <f t="shared" si="25"/>
        <v>633.74631663198272</v>
      </c>
      <c r="O74" s="108">
        <f t="shared" si="26"/>
        <v>0</v>
      </c>
      <c r="P74" s="109">
        <f t="shared" si="27"/>
        <v>-86.253683368017278</v>
      </c>
      <c r="Q74" s="110">
        <f t="shared" si="28"/>
        <v>0.88020321754442044</v>
      </c>
      <c r="R74" s="293"/>
      <c r="S74" s="47">
        <v>0.27916666666666667</v>
      </c>
      <c r="T74" s="48">
        <v>0.30307870370370371</v>
      </c>
      <c r="U74" s="111">
        <v>15</v>
      </c>
      <c r="V74" s="112">
        <v>34.442803732578611</v>
      </c>
      <c r="W74" s="113"/>
      <c r="X74" s="13"/>
      <c r="Y74" s="282"/>
      <c r="Z74" s="283"/>
      <c r="AA74" s="117">
        <f t="shared" si="29"/>
        <v>-431.2684168400865</v>
      </c>
      <c r="AB74" s="110">
        <f t="shared" si="30"/>
        <v>0.88020321754442044</v>
      </c>
      <c r="AC74" s="278"/>
    </row>
    <row r="75" spans="1:29" ht="15.75" customHeight="1">
      <c r="A75" s="288"/>
      <c r="B75" s="100" t="s">
        <v>120</v>
      </c>
      <c r="C75" s="280" t="s">
        <v>129</v>
      </c>
      <c r="D75" s="281"/>
      <c r="E75" s="101">
        <v>18.18</v>
      </c>
      <c r="F75" s="102">
        <v>1243</v>
      </c>
      <c r="G75" s="103">
        <f t="shared" si="31"/>
        <v>22597.739999999998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3173.5503296703314</v>
      </c>
      <c r="N75" s="106">
        <f t="shared" si="25"/>
        <v>1057.8501098901104</v>
      </c>
      <c r="O75" s="108">
        <f t="shared" si="26"/>
        <v>0</v>
      </c>
      <c r="P75" s="109">
        <f t="shared" si="27"/>
        <v>-142.14989010988961</v>
      </c>
      <c r="Q75" s="110">
        <f t="shared" si="28"/>
        <v>0.88154175824175862</v>
      </c>
      <c r="R75" s="293"/>
      <c r="S75" s="47">
        <v>0.3131944444444445</v>
      </c>
      <c r="T75" s="48">
        <v>0.32951388888888894</v>
      </c>
      <c r="U75" s="111">
        <v>14.566666666666732</v>
      </c>
      <c r="V75" s="112">
        <v>23.500493848398296</v>
      </c>
      <c r="W75" s="113"/>
      <c r="X75" s="13"/>
      <c r="Y75" s="282"/>
      <c r="Z75" s="283"/>
      <c r="AA75" s="117">
        <f t="shared" si="29"/>
        <v>-426.44967032966861</v>
      </c>
      <c r="AB75" s="110">
        <f t="shared" si="30"/>
        <v>0.88154175824175873</v>
      </c>
      <c r="AC75" s="278"/>
    </row>
    <row r="76" spans="1:29" ht="15.75" customHeight="1">
      <c r="A76" s="288"/>
      <c r="B76" s="100" t="s">
        <v>120</v>
      </c>
      <c r="C76" s="280" t="s">
        <v>255</v>
      </c>
      <c r="D76" s="281"/>
      <c r="E76" s="101">
        <v>25.2</v>
      </c>
      <c r="F76" s="102">
        <v>4509</v>
      </c>
      <c r="G76" s="103">
        <f t="shared" si="31"/>
        <v>113626.8</v>
      </c>
      <c r="H76" s="26"/>
      <c r="I76" s="104">
        <v>3</v>
      </c>
      <c r="J76" s="105">
        <v>3600</v>
      </c>
      <c r="K76" s="106">
        <f t="shared" si="21"/>
        <v>1200</v>
      </c>
      <c r="L76" s="107">
        <v>3</v>
      </c>
      <c r="M76" s="105">
        <f t="shared" si="32"/>
        <v>3070.1371680000002</v>
      </c>
      <c r="N76" s="106">
        <f t="shared" si="25"/>
        <v>1023.3790560000001</v>
      </c>
      <c r="O76" s="108">
        <f t="shared" si="26"/>
        <v>0</v>
      </c>
      <c r="P76" s="109">
        <f t="shared" si="27"/>
        <v>-176.62094399999989</v>
      </c>
      <c r="Q76" s="110">
        <f t="shared" si="28"/>
        <v>0.85281588000000008</v>
      </c>
      <c r="R76" s="293"/>
      <c r="S76" s="47">
        <v>0.3395833333333334</v>
      </c>
      <c r="T76" s="48">
        <v>0.40077546296296301</v>
      </c>
      <c r="U76" s="111">
        <v>14.500000000000028</v>
      </c>
      <c r="V76" s="112">
        <v>88.119841295638153</v>
      </c>
      <c r="W76" s="113"/>
      <c r="X76" s="116"/>
      <c r="Y76" s="282"/>
      <c r="Z76" s="283"/>
      <c r="AA76" s="117">
        <f t="shared" si="29"/>
        <v>-529.8628319999998</v>
      </c>
      <c r="AB76" s="110">
        <f t="shared" si="30"/>
        <v>0.85281588000000008</v>
      </c>
      <c r="AC76" s="278"/>
    </row>
    <row r="77" spans="1:29" ht="15.75" customHeight="1">
      <c r="A77" s="288"/>
      <c r="B77" s="100" t="s">
        <v>120</v>
      </c>
      <c r="C77" s="280" t="s">
        <v>133</v>
      </c>
      <c r="D77" s="281"/>
      <c r="E77" s="101">
        <v>25.03</v>
      </c>
      <c r="F77" s="102">
        <v>2246</v>
      </c>
      <c r="G77" s="103">
        <f t="shared" si="31"/>
        <v>56217.380000000005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3217.3533753375305</v>
      </c>
      <c r="N77" s="106">
        <f t="shared" si="25"/>
        <v>643.47067506750614</v>
      </c>
      <c r="O77" s="108">
        <f t="shared" si="26"/>
        <v>0</v>
      </c>
      <c r="P77" s="109">
        <f t="shared" si="27"/>
        <v>-76.529324932493864</v>
      </c>
      <c r="Q77" s="110">
        <f t="shared" si="28"/>
        <v>0.89370927092709185</v>
      </c>
      <c r="R77" s="293"/>
      <c r="S77" s="47">
        <v>0.4111111111111112</v>
      </c>
      <c r="T77" s="48">
        <v>0.44019675925925933</v>
      </c>
      <c r="U77" s="111">
        <v>14.883333333333395</v>
      </c>
      <c r="V77" s="112">
        <v>41.885358640737564</v>
      </c>
      <c r="W77" s="113"/>
      <c r="X77" s="116"/>
      <c r="Y77" s="282"/>
      <c r="Z77" s="283"/>
      <c r="AA77" s="117">
        <f t="shared" si="29"/>
        <v>-382.64662466246955</v>
      </c>
      <c r="AB77" s="110">
        <f t="shared" si="30"/>
        <v>0.89370927092709174</v>
      </c>
      <c r="AC77" s="278"/>
    </row>
    <row r="78" spans="1:29" ht="15.75" customHeight="1">
      <c r="A78" s="288"/>
      <c r="B78" s="100" t="s">
        <v>120</v>
      </c>
      <c r="C78" s="280" t="s">
        <v>134</v>
      </c>
      <c r="D78" s="281"/>
      <c r="E78" s="101">
        <v>24.82</v>
      </c>
      <c r="F78" s="102">
        <v>2660</v>
      </c>
      <c r="G78" s="121">
        <f t="shared" si="31"/>
        <v>66021.2</v>
      </c>
      <c r="H78" s="122"/>
      <c r="I78" s="104">
        <v>5</v>
      </c>
      <c r="J78" s="105">
        <v>3600</v>
      </c>
      <c r="K78" s="106">
        <f t="shared" si="21"/>
        <v>720</v>
      </c>
      <c r="L78" s="107">
        <v>5</v>
      </c>
      <c r="M78" s="105">
        <f t="shared" si="32"/>
        <v>3208.3152034133013</v>
      </c>
      <c r="N78" s="106">
        <f t="shared" si="25"/>
        <v>641.66304068266027</v>
      </c>
      <c r="O78" s="108">
        <f t="shared" si="26"/>
        <v>0</v>
      </c>
      <c r="P78" s="109">
        <f t="shared" si="27"/>
        <v>-78.336959317339733</v>
      </c>
      <c r="Q78" s="110">
        <f t="shared" si="28"/>
        <v>0.89119866761480593</v>
      </c>
      <c r="R78" s="293"/>
      <c r="S78" s="47">
        <v>0.45000000000000012</v>
      </c>
      <c r="T78" s="120">
        <v>0.48453703703703715</v>
      </c>
      <c r="U78" s="111">
        <v>15</v>
      </c>
      <c r="V78" s="112">
        <v>49.745735652844459</v>
      </c>
      <c r="W78" s="113"/>
      <c r="X78" s="50"/>
      <c r="Y78" s="282"/>
      <c r="Z78" s="283"/>
      <c r="AA78" s="117">
        <f t="shared" si="29"/>
        <v>-391.68479658669867</v>
      </c>
      <c r="AB78" s="110">
        <f t="shared" si="30"/>
        <v>0.89119866761480593</v>
      </c>
      <c r="AC78" s="278"/>
    </row>
    <row r="79" spans="1:29" ht="15.75" customHeight="1">
      <c r="A79" s="288"/>
      <c r="B79" s="100" t="s">
        <v>120</v>
      </c>
      <c r="C79" s="280" t="s">
        <v>135</v>
      </c>
      <c r="D79" s="281"/>
      <c r="E79" s="101">
        <v>30</v>
      </c>
      <c r="F79" s="102">
        <v>3450</v>
      </c>
      <c r="G79" s="121">
        <f t="shared" si="31"/>
        <v>103500</v>
      </c>
      <c r="H79" s="62"/>
      <c r="I79" s="104">
        <v>4</v>
      </c>
      <c r="J79" s="105">
        <v>3600</v>
      </c>
      <c r="K79" s="106">
        <f t="shared" si="21"/>
        <v>900</v>
      </c>
      <c r="L79" s="107">
        <v>4</v>
      </c>
      <c r="M79" s="105">
        <f t="shared" si="32"/>
        <v>3185.6400000000008</v>
      </c>
      <c r="N79" s="106">
        <f t="shared" si="25"/>
        <v>796.4100000000002</v>
      </c>
      <c r="O79" s="123">
        <f t="shared" si="26"/>
        <v>0</v>
      </c>
      <c r="P79" s="124">
        <f t="shared" si="27"/>
        <v>-103.5899999999998</v>
      </c>
      <c r="Q79" s="125">
        <f t="shared" si="28"/>
        <v>0.88490000000000024</v>
      </c>
      <c r="R79" s="293"/>
      <c r="S79" s="47">
        <v>0.49444444444444458</v>
      </c>
      <c r="T79" s="120">
        <v>0.53956018518518534</v>
      </c>
      <c r="U79" s="111">
        <v>15</v>
      </c>
      <c r="V79" s="112">
        <v>64.979093682902004</v>
      </c>
      <c r="W79" s="113"/>
      <c r="X79" s="116"/>
      <c r="Y79" s="282"/>
      <c r="Z79" s="283"/>
      <c r="AA79" s="117">
        <f t="shared" si="29"/>
        <v>-414.35999999999922</v>
      </c>
      <c r="AB79" s="110">
        <f t="shared" si="30"/>
        <v>0.88490000000000024</v>
      </c>
      <c r="AC79" s="278"/>
    </row>
    <row r="80" spans="1:29" ht="15.75" customHeight="1">
      <c r="A80" s="288"/>
      <c r="B80" s="100" t="s">
        <v>120</v>
      </c>
      <c r="C80" s="280" t="s">
        <v>240</v>
      </c>
      <c r="D80" s="281"/>
      <c r="E80" s="101">
        <v>23.72</v>
      </c>
      <c r="F80" s="102">
        <v>3720</v>
      </c>
      <c r="G80" s="121">
        <f t="shared" si="31"/>
        <v>88238.399999999994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3179.4975423838123</v>
      </c>
      <c r="N80" s="106">
        <f t="shared" si="25"/>
        <v>635.89950847676243</v>
      </c>
      <c r="O80" s="123">
        <f t="shared" si="26"/>
        <v>0</v>
      </c>
      <c r="P80" s="124">
        <f t="shared" si="27"/>
        <v>-84.100491523237565</v>
      </c>
      <c r="Q80" s="125">
        <f t="shared" si="28"/>
        <v>0.88319376177328113</v>
      </c>
      <c r="R80" s="293"/>
      <c r="S80" s="47">
        <v>0.5493055555555556</v>
      </c>
      <c r="T80" s="120">
        <v>0.59804398148148152</v>
      </c>
      <c r="U80" s="111">
        <v>15</v>
      </c>
      <c r="V80" s="112">
        <v>70.199771198016691</v>
      </c>
      <c r="W80" s="113"/>
      <c r="X80" s="116"/>
      <c r="Y80" s="282"/>
      <c r="Z80" s="283"/>
      <c r="AA80" s="117">
        <f t="shared" si="29"/>
        <v>-420.50245761618771</v>
      </c>
      <c r="AB80" s="110">
        <f t="shared" si="30"/>
        <v>0.88319376177328124</v>
      </c>
      <c r="AC80" s="278"/>
    </row>
    <row r="81" spans="1:29" ht="15.75" customHeight="1">
      <c r="A81" s="288"/>
      <c r="B81" s="100" t="s">
        <v>120</v>
      </c>
      <c r="C81" s="280" t="s">
        <v>128</v>
      </c>
      <c r="D81" s="281"/>
      <c r="E81" s="101">
        <v>16.66</v>
      </c>
      <c r="F81" s="102">
        <v>3972</v>
      </c>
      <c r="G81" s="121">
        <f t="shared" si="31"/>
        <v>66173.52</v>
      </c>
      <c r="H81" s="62"/>
      <c r="I81" s="104">
        <v>5</v>
      </c>
      <c r="J81" s="105">
        <v>3600</v>
      </c>
      <c r="K81" s="106">
        <f t="shared" si="21"/>
        <v>720</v>
      </c>
      <c r="L81" s="118">
        <v>5</v>
      </c>
      <c r="M81" s="105">
        <f t="shared" si="32"/>
        <v>3168.7315831599135</v>
      </c>
      <c r="N81" s="106">
        <f t="shared" si="25"/>
        <v>633.74631663198272</v>
      </c>
      <c r="O81" s="123">
        <f t="shared" si="26"/>
        <v>0</v>
      </c>
      <c r="P81" s="124">
        <f t="shared" si="27"/>
        <v>-86.253683368017278</v>
      </c>
      <c r="Q81" s="125">
        <f t="shared" si="28"/>
        <v>0.88020321754442044</v>
      </c>
      <c r="R81" s="293"/>
      <c r="S81" s="47">
        <v>0.60833333333333339</v>
      </c>
      <c r="T81" s="120">
        <v>0.66055555555555556</v>
      </c>
      <c r="U81" s="111">
        <v>14.816666666666691</v>
      </c>
      <c r="V81" s="112">
        <v>75.209904577131525</v>
      </c>
      <c r="W81" s="126"/>
      <c r="X81" s="127"/>
      <c r="Y81" s="282"/>
      <c r="Z81" s="283"/>
      <c r="AA81" s="117">
        <f t="shared" si="29"/>
        <v>-431.2684168400865</v>
      </c>
      <c r="AB81" s="110">
        <f t="shared" si="30"/>
        <v>0.88020321754442044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3172.3838141676233</v>
      </c>
      <c r="N89" s="138">
        <f>M89/L89</f>
        <v>713.78635818771522</v>
      </c>
      <c r="O89" s="139">
        <f>L89-I89</f>
        <v>0</v>
      </c>
      <c r="P89" s="140">
        <f>N89-K89</f>
        <v>-96.213641812284777</v>
      </c>
      <c r="Q89" s="141">
        <f>N89/K89</f>
        <v>0.88121772615767313</v>
      </c>
      <c r="R89" s="294"/>
      <c r="S89" s="142">
        <f>S73</f>
        <v>0.25</v>
      </c>
      <c r="T89" s="143">
        <f>INDEX(T73:T88,COUNTA(T73:T88))</f>
        <v>0.66055555555555556</v>
      </c>
      <c r="U89" s="144"/>
      <c r="V89" s="166"/>
      <c r="W89" s="167"/>
      <c r="X89" s="138"/>
      <c r="Y89" s="285"/>
      <c r="Z89" s="286"/>
      <c r="AA89" s="168">
        <f>M89-J89</f>
        <v>-427.61618583237669</v>
      </c>
      <c r="AB89" s="141">
        <f>M89/J89</f>
        <v>0.88121772615767313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1269</v>
      </c>
      <c r="G90" s="148">
        <f t="shared" ref="G90:G92" si="36">E90*F90</f>
        <v>36255.33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3125.8178161628794</v>
      </c>
      <c r="N90" s="152">
        <f>M90/L90</f>
        <v>260.48481801357326</v>
      </c>
      <c r="O90" s="154">
        <f>L90-I90</f>
        <v>0</v>
      </c>
      <c r="P90" s="155">
        <f>N90-K90</f>
        <v>-39.51518198642674</v>
      </c>
      <c r="Q90" s="156">
        <f>N90/K90</f>
        <v>0.86828272671191087</v>
      </c>
      <c r="R90" s="292">
        <f>Q106</f>
        <v>0.89301518193590013</v>
      </c>
      <c r="S90" s="157">
        <v>0.70833333333333337</v>
      </c>
      <c r="T90" s="158">
        <v>0.72524305555555557</v>
      </c>
      <c r="U90" s="159"/>
      <c r="V90" s="160">
        <v>24.35842537152924</v>
      </c>
      <c r="W90" s="158"/>
      <c r="X90" s="169"/>
      <c r="Y90" s="295"/>
      <c r="Z90" s="296"/>
      <c r="AA90" s="115">
        <f>M90-J90</f>
        <v>-474.18218383712065</v>
      </c>
      <c r="AB90" s="156">
        <f>M90/J90</f>
        <v>0.86828272671191098</v>
      </c>
      <c r="AC90" s="277">
        <f>AB106</f>
        <v>0.89301518193590013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225</v>
      </c>
      <c r="G91" s="103">
        <f t="shared" si="36"/>
        <v>4538.25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3259.5813902918735</v>
      </c>
      <c r="N91" s="106">
        <f>M91/L91</f>
        <v>271.63178252432277</v>
      </c>
      <c r="O91" s="108">
        <f>L91-I91</f>
        <v>0</v>
      </c>
      <c r="P91" s="109">
        <f>N91-K91</f>
        <v>-28.368217475677227</v>
      </c>
      <c r="Q91" s="110">
        <f>N91/K91</f>
        <v>0.90543927508107591</v>
      </c>
      <c r="R91" s="293"/>
      <c r="S91" s="47">
        <v>0.7284722222222223</v>
      </c>
      <c r="T91" s="48">
        <v>0.73134259259259271</v>
      </c>
      <c r="U91" s="111">
        <v>4.6500000000000874</v>
      </c>
      <c r="V91" s="112">
        <v>4.1416361132161104</v>
      </c>
      <c r="W91" s="113"/>
      <c r="X91" s="13"/>
      <c r="Y91" s="282"/>
      <c r="Z91" s="283"/>
      <c r="AA91" s="117">
        <f>M91-J91</f>
        <v>-340.4186097081265</v>
      </c>
      <c r="AB91" s="110">
        <f>M91/J91</f>
        <v>0.90543927508107602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1652</v>
      </c>
      <c r="G92" s="103">
        <f t="shared" si="36"/>
        <v>33733.840000000004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3259.1647584529696</v>
      </c>
      <c r="N92" s="106">
        <f>M92/L92</f>
        <v>250.70498141945922</v>
      </c>
      <c r="O92" s="108">
        <f>L92-I92</f>
        <v>0</v>
      </c>
      <c r="P92" s="109">
        <f>N92-K92</f>
        <v>-26.21809550361769</v>
      </c>
      <c r="Q92" s="110">
        <f>N92/K92</f>
        <v>0.90532354401471393</v>
      </c>
      <c r="R92" s="293"/>
      <c r="S92" s="47">
        <v>0.73472222222222228</v>
      </c>
      <c r="T92" s="48">
        <v>0.75583333333333336</v>
      </c>
      <c r="U92" s="111">
        <v>4.8666666666665748</v>
      </c>
      <c r="V92" s="112">
        <v>30.412699984841936</v>
      </c>
      <c r="W92" s="113"/>
      <c r="X92" s="13"/>
      <c r="Y92" s="282"/>
      <c r="Z92" s="283"/>
      <c r="AA92" s="117">
        <f>M92-J92</f>
        <v>-340.83524154703036</v>
      </c>
      <c r="AB92" s="110">
        <f>M92/J92</f>
        <v>0.90532354401471382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3214.8546549692405</v>
      </c>
      <c r="N106" s="138">
        <f>M106/L106</f>
        <v>260.66389094345192</v>
      </c>
      <c r="O106" s="139">
        <f>L106-I106</f>
        <v>0</v>
      </c>
      <c r="P106" s="140">
        <f>N106-K106</f>
        <v>-31.228000948439956</v>
      </c>
      <c r="Q106" s="141">
        <f>N106/K106</f>
        <v>0.89301518193590013</v>
      </c>
      <c r="R106" s="294"/>
      <c r="S106" s="142">
        <f>S90</f>
        <v>0.70833333333333337</v>
      </c>
      <c r="T106" s="143">
        <f>INDEX(T90:T105,COUNTA(T90:T105))</f>
        <v>0.75583333333333336</v>
      </c>
      <c r="U106" s="144"/>
      <c r="V106" s="166"/>
      <c r="W106" s="167"/>
      <c r="X106" s="138"/>
      <c r="Y106" s="285"/>
      <c r="Z106" s="286"/>
      <c r="AA106" s="168">
        <f>M106-J106</f>
        <v>-385.14534503075947</v>
      </c>
      <c r="AB106" s="141">
        <f>M106/J106</f>
        <v>0.89301518193590013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2363</v>
      </c>
      <c r="G107" s="148">
        <f t="shared" ref="G107:G109" si="40">E107*F107</f>
        <v>40690.86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2978.4668214772951</v>
      </c>
      <c r="N107" s="152">
        <f>M107/L107</f>
        <v>992.82227382576502</v>
      </c>
      <c r="O107" s="154">
        <f>L107-I107</f>
        <v>0</v>
      </c>
      <c r="P107" s="155">
        <f>N107-K107</f>
        <v>-107.17772617423498</v>
      </c>
      <c r="Q107" s="156">
        <f>N107/K107</f>
        <v>0.90256570347796816</v>
      </c>
      <c r="R107" s="292">
        <f>Q123</f>
        <v>0.8976872719685195</v>
      </c>
      <c r="S107" s="157">
        <v>0.70833333333333337</v>
      </c>
      <c r="T107" s="158">
        <v>0.74138888888888888</v>
      </c>
      <c r="U107" s="159"/>
      <c r="V107" s="160">
        <v>47.60167176536762</v>
      </c>
      <c r="W107" s="161"/>
      <c r="X107" s="162"/>
      <c r="Y107" s="295"/>
      <c r="Z107" s="296"/>
      <c r="AA107" s="115">
        <f>M107-J107</f>
        <v>-321.53317852270493</v>
      </c>
      <c r="AB107" s="156">
        <f>M107/J107</f>
        <v>0.90256570347796816</v>
      </c>
      <c r="AC107" s="277">
        <f>AB123</f>
        <v>0.8976872719685195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1692</v>
      </c>
      <c r="G108" s="103">
        <f t="shared" si="40"/>
        <v>41521.68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2685.924807829937</v>
      </c>
      <c r="N108" s="106">
        <f>M108/L108</f>
        <v>671.48120195748425</v>
      </c>
      <c r="O108" s="108">
        <f>L108-I108</f>
        <v>0</v>
      </c>
      <c r="P108" s="109">
        <f>N108-K108</f>
        <v>-78.518798042515755</v>
      </c>
      <c r="Q108" s="110">
        <f>N108/K108</f>
        <v>0.89530826927664564</v>
      </c>
      <c r="R108" s="293"/>
      <c r="S108" s="47">
        <v>0.74513888888888891</v>
      </c>
      <c r="T108" s="48">
        <v>0.77137731481481486</v>
      </c>
      <c r="U108" s="111">
        <v>5.4000000000000448</v>
      </c>
      <c r="V108" s="112">
        <v>37.797037245440222</v>
      </c>
      <c r="W108" s="113"/>
      <c r="X108" s="116"/>
      <c r="Y108" s="282"/>
      <c r="Z108" s="283"/>
      <c r="AA108" s="117">
        <f>M108-J108</f>
        <v>-314.07519217006302</v>
      </c>
      <c r="AB108" s="110">
        <f>M108/J108</f>
        <v>0.89530826927664564</v>
      </c>
      <c r="AC108" s="278"/>
    </row>
    <row r="109" spans="1:29" ht="15.75" customHeight="1">
      <c r="A109" s="288"/>
      <c r="B109" s="100" t="s">
        <v>120</v>
      </c>
      <c r="C109" s="280" t="s">
        <v>225</v>
      </c>
      <c r="D109" s="281"/>
      <c r="E109" s="101">
        <v>23.27</v>
      </c>
      <c r="F109" s="102">
        <v>2692</v>
      </c>
      <c r="G109" s="103">
        <f t="shared" si="40"/>
        <v>62642.84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2684.099999999999</v>
      </c>
      <c r="N109" s="106">
        <f>M109/L109</f>
        <v>536.81999999999982</v>
      </c>
      <c r="O109" s="108">
        <f>L109-I109</f>
        <v>0</v>
      </c>
      <c r="P109" s="109">
        <f>N109-K109</f>
        <v>-63.180000000000177</v>
      </c>
      <c r="Q109" s="110">
        <f>N109/K109</f>
        <v>0.89469999999999972</v>
      </c>
      <c r="R109" s="293"/>
      <c r="S109" s="47">
        <v>0.77500000000000002</v>
      </c>
      <c r="T109" s="48">
        <v>0.81678240740740748</v>
      </c>
      <c r="U109" s="111">
        <v>5.2166666666666295</v>
      </c>
      <c r="V109" s="112">
        <v>60.176595506873831</v>
      </c>
      <c r="W109" s="113"/>
      <c r="X109" s="116"/>
      <c r="Y109" s="282"/>
      <c r="Z109" s="283"/>
      <c r="AA109" s="117">
        <f>M109-J109</f>
        <v>-315.900000000001</v>
      </c>
      <c r="AB109" s="110">
        <f>M109/J109</f>
        <v>0.89469999999999972</v>
      </c>
      <c r="AC109" s="278"/>
    </row>
    <row r="110" spans="1:29" ht="15.75" customHeight="1">
      <c r="A110" s="288"/>
      <c r="B110" s="100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282"/>
      <c r="Z110" s="283"/>
      <c r="AA110" s="117"/>
      <c r="AB110" s="110"/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</v>
      </c>
      <c r="J123" s="137">
        <f t="shared" si="42"/>
        <v>3100</v>
      </c>
      <c r="K123" s="138">
        <f t="shared" ref="K123" si="43">J123/I123</f>
        <v>775</v>
      </c>
      <c r="L123" s="136">
        <f t="shared" ref="L123:M123" si="44">AVERAGE(L107:L122)</f>
        <v>4</v>
      </c>
      <c r="M123" s="137">
        <f t="shared" si="44"/>
        <v>2782.8305431024105</v>
      </c>
      <c r="N123" s="138">
        <f t="shared" ref="N123:N135" si="45">M123/L123</f>
        <v>695.70763577560263</v>
      </c>
      <c r="O123" s="139">
        <f t="shared" ref="O123:O135" si="46">L123-I123</f>
        <v>0</v>
      </c>
      <c r="P123" s="140">
        <f t="shared" ref="P123:P135" si="47">N123-K123</f>
        <v>-79.292364224397375</v>
      </c>
      <c r="Q123" s="141">
        <f t="shared" ref="Q123:Q135" si="48">N123/K123</f>
        <v>0.8976872719685195</v>
      </c>
      <c r="R123" s="294"/>
      <c r="S123" s="142">
        <f>S107</f>
        <v>0.70833333333333337</v>
      </c>
      <c r="T123" s="143">
        <f>INDEX(T107:T122,COUNTA(T107:T122))</f>
        <v>0.81678240740740748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-317.1694568975895</v>
      </c>
      <c r="AB123" s="141">
        <f t="shared" ref="AB123:AB135" si="50">M123/J123</f>
        <v>0.8976872719685195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419</v>
      </c>
      <c r="G124" s="148">
        <f t="shared" ref="G124:G135" si="51">E124*F124</f>
        <v>9335.32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2941.4488235294152</v>
      </c>
      <c r="N124" s="152">
        <f t="shared" si="45"/>
        <v>588.28976470588304</v>
      </c>
      <c r="O124" s="154">
        <f t="shared" si="46"/>
        <v>0</v>
      </c>
      <c r="P124" s="155">
        <f t="shared" si="47"/>
        <v>-71.710235294116956</v>
      </c>
      <c r="Q124" s="156">
        <f t="shared" si="48"/>
        <v>0.89134812834224708</v>
      </c>
      <c r="R124" s="292">
        <f>Q140</f>
        <v>0.88759548746559236</v>
      </c>
      <c r="S124" s="157">
        <v>0.70833333333333337</v>
      </c>
      <c r="T124" s="158">
        <v>0.71425925925925926</v>
      </c>
      <c r="U124" s="159"/>
      <c r="V124" s="160">
        <v>8.5468085655268222</v>
      </c>
      <c r="W124" s="161"/>
      <c r="X124" s="162"/>
      <c r="Y124" s="295"/>
      <c r="Z124" s="296"/>
      <c r="AA124" s="115">
        <f t="shared" si="49"/>
        <v>-358.55117647058478</v>
      </c>
      <c r="AB124" s="156">
        <f t="shared" si="50"/>
        <v>0.89134812834224708</v>
      </c>
      <c r="AC124" s="277">
        <f>AB140</f>
        <v>0.88759548746559236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2047</v>
      </c>
      <c r="G125" s="103">
        <f t="shared" si="51"/>
        <v>28719.41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2703.6151742993889</v>
      </c>
      <c r="N125" s="106">
        <f t="shared" si="45"/>
        <v>901.20505809979625</v>
      </c>
      <c r="O125" s="108">
        <f t="shared" si="46"/>
        <v>0</v>
      </c>
      <c r="P125" s="109">
        <f t="shared" si="47"/>
        <v>-98.794941900203753</v>
      </c>
      <c r="Q125" s="110">
        <f t="shared" si="48"/>
        <v>0.90120505809979623</v>
      </c>
      <c r="R125" s="293"/>
      <c r="S125" s="47">
        <v>0.72430555555555554</v>
      </c>
      <c r="T125" s="48">
        <v>0.7558449074074074</v>
      </c>
      <c r="U125" s="111">
        <v>15</v>
      </c>
      <c r="V125" s="112">
        <v>45.428062827701581</v>
      </c>
      <c r="W125" s="113"/>
      <c r="X125" s="116"/>
      <c r="Y125" s="282"/>
      <c r="Z125" s="283"/>
      <c r="AA125" s="117">
        <f t="shared" si="49"/>
        <v>-296.38482570061115</v>
      </c>
      <c r="AB125" s="110">
        <f t="shared" si="50"/>
        <v>0.90120505809979623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374</v>
      </c>
      <c r="G126" s="103">
        <f t="shared" si="51"/>
        <v>6245.8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3175.9725000000008</v>
      </c>
      <c r="N126" s="106">
        <f t="shared" si="45"/>
        <v>1058.6575000000003</v>
      </c>
      <c r="O126" s="108">
        <f t="shared" si="46"/>
        <v>0</v>
      </c>
      <c r="P126" s="109">
        <f t="shared" si="47"/>
        <v>-141.34249999999975</v>
      </c>
      <c r="Q126" s="110">
        <f t="shared" si="48"/>
        <v>0.88221458333333358</v>
      </c>
      <c r="R126" s="293"/>
      <c r="S126" s="47">
        <v>0.76597222222222217</v>
      </c>
      <c r="T126" s="48">
        <v>0.77086805555555549</v>
      </c>
      <c r="U126" s="111">
        <v>14.583333333333268</v>
      </c>
      <c r="V126" s="112">
        <v>7.0655523623079217</v>
      </c>
      <c r="W126" s="113"/>
      <c r="X126" s="116"/>
      <c r="Y126" s="282"/>
      <c r="Z126" s="283"/>
      <c r="AA126" s="117">
        <f t="shared" si="49"/>
        <v>-424.02749999999924</v>
      </c>
      <c r="AB126" s="110">
        <f t="shared" si="50"/>
        <v>0.88221458333333358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366</v>
      </c>
      <c r="G127" s="103">
        <f t="shared" si="51"/>
        <v>6653.88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3181.2831732776735</v>
      </c>
      <c r="N127" s="106">
        <f t="shared" si="45"/>
        <v>1060.4277244258913</v>
      </c>
      <c r="O127" s="108">
        <f t="shared" si="46"/>
        <v>0</v>
      </c>
      <c r="P127" s="109">
        <f t="shared" si="47"/>
        <v>-139.57227557410874</v>
      </c>
      <c r="Q127" s="110">
        <f t="shared" si="48"/>
        <v>0.88368977035490937</v>
      </c>
      <c r="R127" s="293"/>
      <c r="S127" s="47">
        <v>0.78124999999999989</v>
      </c>
      <c r="T127" s="48">
        <v>0.78604166666666653</v>
      </c>
      <c r="U127" s="111">
        <v>14.949999999999939</v>
      </c>
      <c r="V127" s="112">
        <v>6.9028749733632262</v>
      </c>
      <c r="W127" s="113"/>
      <c r="X127" s="116"/>
      <c r="Y127" s="282"/>
      <c r="Z127" s="283"/>
      <c r="AA127" s="117">
        <f t="shared" si="49"/>
        <v>-418.71682672232646</v>
      </c>
      <c r="AB127" s="110">
        <f t="shared" si="50"/>
        <v>0.88368977035490937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976</v>
      </c>
      <c r="G128" s="103">
        <f t="shared" si="51"/>
        <v>29280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3190.6799999999989</v>
      </c>
      <c r="N128" s="106">
        <f t="shared" si="45"/>
        <v>797.66999999999973</v>
      </c>
      <c r="O128" s="108">
        <f t="shared" si="46"/>
        <v>0</v>
      </c>
      <c r="P128" s="109">
        <f t="shared" si="47"/>
        <v>-102.33000000000027</v>
      </c>
      <c r="Q128" s="110">
        <f t="shared" si="48"/>
        <v>0.88629999999999975</v>
      </c>
      <c r="R128" s="293"/>
      <c r="S128" s="47">
        <v>0.79583333333333317</v>
      </c>
      <c r="T128" s="48">
        <v>0.80857638888888872</v>
      </c>
      <c r="U128" s="111">
        <v>15</v>
      </c>
      <c r="V128" s="112">
        <v>18.353454436044988</v>
      </c>
      <c r="W128" s="113"/>
      <c r="X128" s="116"/>
      <c r="Y128" s="282"/>
      <c r="Z128" s="283"/>
      <c r="AA128" s="117">
        <f t="shared" si="49"/>
        <v>-409.32000000000107</v>
      </c>
      <c r="AB128" s="110">
        <f t="shared" si="50"/>
        <v>0.88629999999999975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2560</v>
      </c>
      <c r="G129" s="121">
        <f t="shared" si="51"/>
        <v>36556.799999999996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3180.2269194312848</v>
      </c>
      <c r="N129" s="106">
        <f t="shared" si="45"/>
        <v>1060.0756398104284</v>
      </c>
      <c r="O129" s="108">
        <f t="shared" si="46"/>
        <v>0</v>
      </c>
      <c r="P129" s="109">
        <f t="shared" si="47"/>
        <v>-139.92436018957164</v>
      </c>
      <c r="Q129" s="110">
        <f t="shared" si="48"/>
        <v>0.88339636650869025</v>
      </c>
      <c r="R129" s="293"/>
      <c r="S129" s="47">
        <v>0.81874999999999976</v>
      </c>
      <c r="T129" s="120">
        <v>0.8522800925925923</v>
      </c>
      <c r="U129" s="111">
        <v>14.649999999999892</v>
      </c>
      <c r="V129" s="112">
        <v>48.298440297294277</v>
      </c>
      <c r="W129" s="113"/>
      <c r="X129" s="116"/>
      <c r="Y129" s="282"/>
      <c r="Z129" s="283"/>
      <c r="AA129" s="117">
        <f t="shared" si="49"/>
        <v>-419.77308056871516</v>
      </c>
      <c r="AB129" s="110">
        <f t="shared" si="50"/>
        <v>0.88339636650869025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1239</v>
      </c>
      <c r="G130" s="121">
        <f t="shared" si="51"/>
        <v>27604.920000000002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2941.4488235294152</v>
      </c>
      <c r="N130" s="106">
        <f t="shared" si="45"/>
        <v>588.28976470588304</v>
      </c>
      <c r="O130" s="123">
        <f t="shared" si="46"/>
        <v>0</v>
      </c>
      <c r="P130" s="124">
        <f t="shared" si="47"/>
        <v>-71.710235294116956</v>
      </c>
      <c r="Q130" s="125">
        <f t="shared" si="48"/>
        <v>0.89134812834224708</v>
      </c>
      <c r="R130" s="293"/>
      <c r="S130" s="47">
        <v>0.86249999999999971</v>
      </c>
      <c r="T130" s="120">
        <v>0.88004629629629605</v>
      </c>
      <c r="U130" s="111">
        <v>14.716666666666676</v>
      </c>
      <c r="V130" s="112">
        <v>25.273259696152106</v>
      </c>
      <c r="W130" s="113"/>
      <c r="X130" s="116"/>
      <c r="Y130" s="282"/>
      <c r="Z130" s="283"/>
      <c r="AA130" s="117">
        <f t="shared" si="49"/>
        <v>-358.55117647058478</v>
      </c>
      <c r="AB130" s="110">
        <f t="shared" si="50"/>
        <v>0.89134812834224708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5192</v>
      </c>
      <c r="G131" s="121">
        <f t="shared" si="51"/>
        <v>72843.759999999995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2703.6151742993884</v>
      </c>
      <c r="N131" s="106">
        <f t="shared" si="45"/>
        <v>901.20505809979613</v>
      </c>
      <c r="O131" s="123">
        <f t="shared" si="46"/>
        <v>0</v>
      </c>
      <c r="P131" s="124">
        <f t="shared" si="47"/>
        <v>-98.794941900203867</v>
      </c>
      <c r="Q131" s="125">
        <f t="shared" si="48"/>
        <v>0.90120505809979612</v>
      </c>
      <c r="R131" s="293"/>
      <c r="S131" s="47">
        <v>0.8902777777777775</v>
      </c>
      <c r="T131" s="120">
        <v>0.97028935185185161</v>
      </c>
      <c r="U131" s="111">
        <v>14.733333333333292</v>
      </c>
      <c r="V131" s="112">
        <v>115.22349887710143</v>
      </c>
      <c r="W131" s="113"/>
      <c r="X131" s="116"/>
      <c r="Y131" s="282"/>
      <c r="Z131" s="283"/>
      <c r="AA131" s="117">
        <f t="shared" si="49"/>
        <v>-296.3848257006116</v>
      </c>
      <c r="AB131" s="110">
        <f t="shared" si="50"/>
        <v>0.90120505809979612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891</v>
      </c>
      <c r="G132" s="121">
        <f t="shared" si="51"/>
        <v>14879.699999999999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3175.9725000000008</v>
      </c>
      <c r="N132" s="106">
        <f t="shared" si="45"/>
        <v>1058.6575000000003</v>
      </c>
      <c r="O132" s="123">
        <f t="shared" si="46"/>
        <v>0</v>
      </c>
      <c r="P132" s="124">
        <f t="shared" si="47"/>
        <v>-141.34249999999975</v>
      </c>
      <c r="Q132" s="125">
        <f t="shared" si="48"/>
        <v>0.88221458333333358</v>
      </c>
      <c r="R132" s="293"/>
      <c r="S132" s="47">
        <v>0.98055555555555529</v>
      </c>
      <c r="T132" s="120">
        <v>0.99223379629629604</v>
      </c>
      <c r="U132" s="111">
        <v>14.783333333333299</v>
      </c>
      <c r="V132" s="112">
        <v>16.832639451380636</v>
      </c>
      <c r="W132" s="113"/>
      <c r="X132" s="116"/>
      <c r="Y132" s="282"/>
      <c r="Z132" s="283"/>
      <c r="AA132" s="117">
        <f t="shared" si="49"/>
        <v>-424.02749999999924</v>
      </c>
      <c r="AB132" s="110">
        <f t="shared" si="50"/>
        <v>0.88221458333333358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758</v>
      </c>
      <c r="G133" s="121">
        <f t="shared" si="51"/>
        <v>13780.44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3181.2831732776735</v>
      </c>
      <c r="N133" s="106">
        <f t="shared" si="45"/>
        <v>1060.4277244258913</v>
      </c>
      <c r="O133" s="123">
        <f t="shared" si="46"/>
        <v>0</v>
      </c>
      <c r="P133" s="124">
        <f t="shared" si="47"/>
        <v>-139.57227557410874</v>
      </c>
      <c r="Q133" s="125">
        <f t="shared" si="48"/>
        <v>0.88368977035490937</v>
      </c>
      <c r="R133" s="293"/>
      <c r="S133" s="47">
        <v>1.002083333333333</v>
      </c>
      <c r="T133" s="120">
        <v>1.0120023148148145</v>
      </c>
      <c r="U133" s="111">
        <v>15</v>
      </c>
      <c r="V133" s="112">
        <v>14.29611811423313</v>
      </c>
      <c r="W133" s="113"/>
      <c r="X133" s="116"/>
      <c r="Y133" s="282"/>
      <c r="Z133" s="283"/>
      <c r="AA133" s="117">
        <f t="shared" si="49"/>
        <v>-418.71682672232646</v>
      </c>
      <c r="AB133" s="110">
        <f t="shared" si="50"/>
        <v>0.88368977035490937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2420</v>
      </c>
      <c r="G134" s="121">
        <f t="shared" si="51"/>
        <v>72600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3190.6799999999989</v>
      </c>
      <c r="N134" s="106">
        <f t="shared" si="45"/>
        <v>797.66999999999973</v>
      </c>
      <c r="O134" s="123">
        <f t="shared" si="46"/>
        <v>0</v>
      </c>
      <c r="P134" s="124">
        <f t="shared" si="47"/>
        <v>-102.33000000000027</v>
      </c>
      <c r="Q134" s="125">
        <f t="shared" si="48"/>
        <v>0.88629999999999975</v>
      </c>
      <c r="R134" s="293"/>
      <c r="S134" s="47">
        <v>1.0222222222222219</v>
      </c>
      <c r="T134" s="120">
        <v>1.0538194444444442</v>
      </c>
      <c r="U134" s="111">
        <v>14.716666666666676</v>
      </c>
      <c r="V134" s="112">
        <v>45.507540712324662</v>
      </c>
      <c r="W134" s="126"/>
      <c r="X134" s="127"/>
      <c r="Y134" s="282"/>
      <c r="Z134" s="283"/>
      <c r="AA134" s="117">
        <f t="shared" si="49"/>
        <v>-409.32000000000107</v>
      </c>
      <c r="AB134" s="110">
        <f t="shared" si="50"/>
        <v>0.88629999999999975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7018</v>
      </c>
      <c r="G135" s="121">
        <f t="shared" si="51"/>
        <v>100217.04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3180.2269194312844</v>
      </c>
      <c r="N135" s="106">
        <f t="shared" si="45"/>
        <v>1060.0756398104281</v>
      </c>
      <c r="O135" s="123">
        <f t="shared" si="46"/>
        <v>0</v>
      </c>
      <c r="P135" s="124">
        <f t="shared" si="47"/>
        <v>-139.92436018957187</v>
      </c>
      <c r="Q135" s="125">
        <f t="shared" si="48"/>
        <v>0.88339636650869013</v>
      </c>
      <c r="R135" s="293"/>
      <c r="S135" s="47">
        <v>1.0638888888888887</v>
      </c>
      <c r="T135" s="120">
        <v>1.155833333333333</v>
      </c>
      <c r="U135" s="111">
        <v>14.500000000000028</v>
      </c>
      <c r="V135" s="112">
        <v>132.4056460962544</v>
      </c>
      <c r="W135" s="126"/>
      <c r="X135" s="127"/>
      <c r="Y135" s="282"/>
      <c r="Z135" s="283"/>
      <c r="AA135" s="117">
        <f t="shared" si="49"/>
        <v>-419.77308056871561</v>
      </c>
      <c r="AB135" s="110">
        <f t="shared" si="50"/>
        <v>0.88339636650869013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3062.2044317562936</v>
      </c>
      <c r="N140" s="138">
        <f t="shared" ref="N140:N152" si="56">M140/L140</f>
        <v>874.91555193036959</v>
      </c>
      <c r="O140" s="139">
        <f t="shared" ref="O140:O152" si="57">L140-I140</f>
        <v>0</v>
      </c>
      <c r="P140" s="140">
        <f t="shared" ref="P140:P152" si="58">N140-K140</f>
        <v>-110.79873378391608</v>
      </c>
      <c r="Q140" s="141">
        <f t="shared" ref="Q140:Q152" si="59">N140/K140</f>
        <v>0.88759548746559236</v>
      </c>
      <c r="R140" s="294"/>
      <c r="S140" s="142">
        <f>S124</f>
        <v>0.70833333333333337</v>
      </c>
      <c r="T140" s="143">
        <f>INDEX(T124:T139,COUNTA(T124:T139))</f>
        <v>1.155833333333333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-387.79556824370638</v>
      </c>
      <c r="AB140" s="141">
        <f t="shared" ref="AB140:AB152" si="61">M140/J140</f>
        <v>0.88759548746559236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563</v>
      </c>
      <c r="G141" s="148">
        <f t="shared" ref="G141:G152" si="62">E141*F141</f>
        <v>10235.34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2700.1111118206527</v>
      </c>
      <c r="N141" s="152">
        <f t="shared" si="56"/>
        <v>900.03703727355094</v>
      </c>
      <c r="O141" s="154">
        <f t="shared" si="57"/>
        <v>0</v>
      </c>
      <c r="P141" s="155">
        <f t="shared" si="58"/>
        <v>-99.962962726449064</v>
      </c>
      <c r="Q141" s="156">
        <f t="shared" si="59"/>
        <v>0.90003703727355089</v>
      </c>
      <c r="R141" s="292">
        <f>Q157</f>
        <v>0.8879563631774593</v>
      </c>
      <c r="S141" s="157">
        <v>0.70833333333333337</v>
      </c>
      <c r="T141" s="158">
        <v>0.71701388888888895</v>
      </c>
      <c r="U141" s="159"/>
      <c r="V141" s="160">
        <v>12.510596268470801</v>
      </c>
      <c r="W141" s="158"/>
      <c r="X141" s="169"/>
      <c r="Y141" s="295"/>
      <c r="Z141" s="296"/>
      <c r="AA141" s="171">
        <f t="shared" si="60"/>
        <v>-299.8888881793473</v>
      </c>
      <c r="AB141" s="156">
        <f t="shared" si="61"/>
        <v>0.90003703727355089</v>
      </c>
      <c r="AC141" s="277">
        <f>AB157</f>
        <v>0.8879563631774593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1003</v>
      </c>
      <c r="G142" s="103">
        <f t="shared" si="62"/>
        <v>18234.54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3176.810718512259</v>
      </c>
      <c r="N142" s="106">
        <f t="shared" si="56"/>
        <v>1058.936906170753</v>
      </c>
      <c r="O142" s="108">
        <f t="shared" si="57"/>
        <v>0</v>
      </c>
      <c r="P142" s="109">
        <f t="shared" si="58"/>
        <v>-141.06309382924701</v>
      </c>
      <c r="Q142" s="110">
        <f t="shared" si="59"/>
        <v>0.88244742180896085</v>
      </c>
      <c r="R142" s="293"/>
      <c r="S142" s="47">
        <v>0.7270833333333333</v>
      </c>
      <c r="T142" s="48">
        <v>0.74023148148148143</v>
      </c>
      <c r="U142" s="111">
        <v>15</v>
      </c>
      <c r="V142" s="112">
        <v>18.943527119608518</v>
      </c>
      <c r="W142" s="113"/>
      <c r="X142" s="13"/>
      <c r="Y142" s="282"/>
      <c r="Z142" s="283"/>
      <c r="AA142" s="172">
        <f t="shared" si="60"/>
        <v>-423.18928148774103</v>
      </c>
      <c r="AB142" s="110">
        <f t="shared" si="61"/>
        <v>0.88244742180896085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767</v>
      </c>
      <c r="G143" s="103">
        <f t="shared" si="62"/>
        <v>19198.010000000002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3208.8426831421102</v>
      </c>
      <c r="N143" s="106">
        <f t="shared" si="56"/>
        <v>641.768536628422</v>
      </c>
      <c r="O143" s="108">
        <f t="shared" si="57"/>
        <v>0</v>
      </c>
      <c r="P143" s="109">
        <f t="shared" si="58"/>
        <v>-78.231463371578002</v>
      </c>
      <c r="Q143" s="110">
        <f t="shared" si="59"/>
        <v>0.89134518976169719</v>
      </c>
      <c r="R143" s="293"/>
      <c r="S143" s="47">
        <v>0.74999999999999989</v>
      </c>
      <c r="T143" s="48">
        <v>0.75995370370370363</v>
      </c>
      <c r="U143" s="111">
        <v>15</v>
      </c>
      <c r="V143" s="112">
        <v>14.34161925162908</v>
      </c>
      <c r="W143" s="113"/>
      <c r="X143" s="13"/>
      <c r="Y143" s="282"/>
      <c r="Z143" s="283"/>
      <c r="AA143" s="172">
        <f t="shared" si="60"/>
        <v>-391.15731685788978</v>
      </c>
      <c r="AB143" s="110">
        <f t="shared" si="61"/>
        <v>0.8913451897616973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999</v>
      </c>
      <c r="G144" s="103">
        <f t="shared" si="62"/>
        <v>24795.18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3211.071776733902</v>
      </c>
      <c r="N144" s="106">
        <f t="shared" si="56"/>
        <v>642.21435534678039</v>
      </c>
      <c r="O144" s="108">
        <f t="shared" si="57"/>
        <v>0</v>
      </c>
      <c r="P144" s="109">
        <f t="shared" si="58"/>
        <v>-77.785644653219606</v>
      </c>
      <c r="Q144" s="110">
        <f t="shared" si="59"/>
        <v>0.89196438242608389</v>
      </c>
      <c r="R144" s="293"/>
      <c r="S144" s="47">
        <v>0.77013888888888871</v>
      </c>
      <c r="T144" s="48">
        <v>0.78309027777777762</v>
      </c>
      <c r="U144" s="111">
        <v>14.666666666666508</v>
      </c>
      <c r="V144" s="112">
        <v>18.666664642721614</v>
      </c>
      <c r="W144" s="113"/>
      <c r="X144" s="13"/>
      <c r="Y144" s="282"/>
      <c r="Z144" s="283"/>
      <c r="AA144" s="172">
        <f t="shared" si="60"/>
        <v>-388.92822326609803</v>
      </c>
      <c r="AB144" s="110">
        <f t="shared" si="61"/>
        <v>0.89196438242608389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1411</v>
      </c>
      <c r="G145" s="103">
        <f t="shared" si="62"/>
        <v>25242.79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3181.2513294797786</v>
      </c>
      <c r="N145" s="106">
        <f t="shared" si="56"/>
        <v>795.31283236994466</v>
      </c>
      <c r="O145" s="108">
        <f t="shared" si="57"/>
        <v>0</v>
      </c>
      <c r="P145" s="109">
        <f t="shared" si="58"/>
        <v>-104.68716763005534</v>
      </c>
      <c r="Q145" s="110">
        <f t="shared" si="59"/>
        <v>0.8836809248554941</v>
      </c>
      <c r="R145" s="293"/>
      <c r="S145" s="47">
        <v>0.79305555555555529</v>
      </c>
      <c r="T145" s="48">
        <v>0.81152777777777751</v>
      </c>
      <c r="U145" s="111">
        <v>15</v>
      </c>
      <c r="V145" s="112">
        <v>26.612169625040039</v>
      </c>
      <c r="W145" s="113"/>
      <c r="X145" s="116"/>
      <c r="Y145" s="282"/>
      <c r="Z145" s="283"/>
      <c r="AA145" s="172">
        <f t="shared" si="60"/>
        <v>-418.74867052022137</v>
      </c>
      <c r="AB145" s="110">
        <f t="shared" si="61"/>
        <v>0.8836809248554941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2195</v>
      </c>
      <c r="G146" s="121">
        <f t="shared" si="62"/>
        <v>36568.699999999997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3169.0231015247264</v>
      </c>
      <c r="N146" s="106">
        <f t="shared" si="56"/>
        <v>633.80462030494527</v>
      </c>
      <c r="O146" s="108">
        <f t="shared" si="57"/>
        <v>0</v>
      </c>
      <c r="P146" s="109">
        <f t="shared" si="58"/>
        <v>-86.195379695054726</v>
      </c>
      <c r="Q146" s="110">
        <f t="shared" si="59"/>
        <v>0.8802841948679796</v>
      </c>
      <c r="R146" s="293"/>
      <c r="S146" s="47">
        <v>0.82152777777777752</v>
      </c>
      <c r="T146" s="120">
        <v>0.85038194444444415</v>
      </c>
      <c r="U146" s="111">
        <v>15</v>
      </c>
      <c r="V146" s="112">
        <v>41.558548417218731</v>
      </c>
      <c r="W146" s="113"/>
      <c r="X146" s="50"/>
      <c r="Y146" s="282"/>
      <c r="Z146" s="283"/>
      <c r="AA146" s="172">
        <f t="shared" si="60"/>
        <v>-430.97689847527363</v>
      </c>
      <c r="AB146" s="110">
        <f t="shared" si="61"/>
        <v>0.8802841948679796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1155</v>
      </c>
      <c r="G147" s="121">
        <f t="shared" si="62"/>
        <v>20997.9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2700.0569228470922</v>
      </c>
      <c r="N147" s="106">
        <f t="shared" si="56"/>
        <v>900.01897428236407</v>
      </c>
      <c r="O147" s="123">
        <f t="shared" si="57"/>
        <v>0</v>
      </c>
      <c r="P147" s="124">
        <f t="shared" si="58"/>
        <v>-99.98102571763593</v>
      </c>
      <c r="Q147" s="125">
        <f t="shared" si="59"/>
        <v>0.9000189742823641</v>
      </c>
      <c r="R147" s="293"/>
      <c r="S147" s="47">
        <v>0.86041666666666639</v>
      </c>
      <c r="T147" s="120">
        <v>0.87822916666666639</v>
      </c>
      <c r="U147" s="111">
        <v>15</v>
      </c>
      <c r="V147" s="112">
        <v>25.666125559651601</v>
      </c>
      <c r="W147" s="113"/>
      <c r="X147" s="116"/>
      <c r="Y147" s="282"/>
      <c r="Z147" s="283"/>
      <c r="AA147" s="172">
        <f t="shared" si="60"/>
        <v>-299.94307715290779</v>
      </c>
      <c r="AB147" s="110">
        <f t="shared" si="61"/>
        <v>0.9000189742823641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2444</v>
      </c>
      <c r="G148" s="121">
        <f t="shared" si="62"/>
        <v>44431.92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3176.810718512259</v>
      </c>
      <c r="N148" s="106">
        <f t="shared" si="56"/>
        <v>1058.936906170753</v>
      </c>
      <c r="O148" s="123">
        <f t="shared" si="57"/>
        <v>0</v>
      </c>
      <c r="P148" s="124">
        <f t="shared" si="58"/>
        <v>-141.06309382924701</v>
      </c>
      <c r="Q148" s="125">
        <f t="shared" si="59"/>
        <v>0.88244742180896085</v>
      </c>
      <c r="R148" s="293"/>
      <c r="S148" s="47">
        <v>0.88819444444444418</v>
      </c>
      <c r="T148" s="120">
        <v>0.9202430555555553</v>
      </c>
      <c r="U148" s="111">
        <v>15</v>
      </c>
      <c r="V148" s="112">
        <v>46.159501774998226</v>
      </c>
      <c r="W148" s="113"/>
      <c r="X148" s="116"/>
      <c r="Y148" s="282"/>
      <c r="Z148" s="283"/>
      <c r="AA148" s="172">
        <f t="shared" si="60"/>
        <v>-423.18928148774103</v>
      </c>
      <c r="AB148" s="110">
        <f t="shared" si="61"/>
        <v>0.88244742180896085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1553</v>
      </c>
      <c r="G149" s="121">
        <f t="shared" si="62"/>
        <v>38871.590000000004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3208.8426831421098</v>
      </c>
      <c r="N149" s="106">
        <f t="shared" si="56"/>
        <v>641.768536628422</v>
      </c>
      <c r="O149" s="123">
        <f t="shared" si="57"/>
        <v>0</v>
      </c>
      <c r="P149" s="124">
        <f t="shared" si="58"/>
        <v>-78.231463371578002</v>
      </c>
      <c r="Q149" s="125">
        <f t="shared" si="59"/>
        <v>0.89134518976169719</v>
      </c>
      <c r="R149" s="293"/>
      <c r="S149" s="47">
        <v>0.93055555555555525</v>
      </c>
      <c r="T149" s="120">
        <v>0.95071759259259225</v>
      </c>
      <c r="U149" s="111">
        <v>14.849999999999923</v>
      </c>
      <c r="V149" s="112">
        <v>29.038506776766575</v>
      </c>
      <c r="W149" s="126"/>
      <c r="X149" s="127"/>
      <c r="Y149" s="282"/>
      <c r="Z149" s="283"/>
      <c r="AA149" s="172">
        <f t="shared" si="60"/>
        <v>-391.15731685789024</v>
      </c>
      <c r="AB149" s="110">
        <f t="shared" si="61"/>
        <v>0.89134518976169719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2162</v>
      </c>
      <c r="G150" s="121">
        <f t="shared" si="62"/>
        <v>53660.840000000004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3211.0717767339024</v>
      </c>
      <c r="N150" s="106">
        <f t="shared" si="56"/>
        <v>642.21435534678051</v>
      </c>
      <c r="O150" s="123">
        <f t="shared" si="57"/>
        <v>0</v>
      </c>
      <c r="P150" s="124">
        <f t="shared" si="58"/>
        <v>-77.785644653219492</v>
      </c>
      <c r="Q150" s="125">
        <f t="shared" si="59"/>
        <v>0.891964382426084</v>
      </c>
      <c r="R150" s="293"/>
      <c r="S150" s="47">
        <v>0.96111111111111081</v>
      </c>
      <c r="T150" s="120">
        <v>0.98915509259259227</v>
      </c>
      <c r="U150" s="111">
        <v>14.966666666666715</v>
      </c>
      <c r="V150" s="112">
        <v>40.397726684248369</v>
      </c>
      <c r="W150" s="126"/>
      <c r="X150" s="127"/>
      <c r="Y150" s="282"/>
      <c r="Z150" s="283"/>
      <c r="AA150" s="172">
        <f t="shared" si="60"/>
        <v>-388.92822326609758</v>
      </c>
      <c r="AB150" s="110">
        <f t="shared" si="61"/>
        <v>0.891964382426084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3833</v>
      </c>
      <c r="G151" s="121">
        <f t="shared" si="62"/>
        <v>68572.37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3181.2513294797782</v>
      </c>
      <c r="N151" s="106">
        <f t="shared" si="56"/>
        <v>795.31283236994454</v>
      </c>
      <c r="O151" s="123">
        <f t="shared" si="57"/>
        <v>0</v>
      </c>
      <c r="P151" s="124">
        <f t="shared" si="58"/>
        <v>-104.68716763005546</v>
      </c>
      <c r="Q151" s="125">
        <f t="shared" si="59"/>
        <v>0.88368092485549399</v>
      </c>
      <c r="R151" s="293"/>
      <c r="S151" s="47">
        <v>0.99930555555555522</v>
      </c>
      <c r="T151" s="120">
        <v>1.0495023148148146</v>
      </c>
      <c r="U151" s="111">
        <v>14.61666666666666</v>
      </c>
      <c r="V151" s="112">
        <v>72.292307705725364</v>
      </c>
      <c r="W151" s="126"/>
      <c r="X151" s="127"/>
      <c r="Y151" s="282"/>
      <c r="Z151" s="283"/>
      <c r="AA151" s="172">
        <f t="shared" si="60"/>
        <v>-418.74867052022182</v>
      </c>
      <c r="AB151" s="110">
        <f t="shared" si="61"/>
        <v>0.88368092485549399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5669</v>
      </c>
      <c r="G152" s="121">
        <f t="shared" si="62"/>
        <v>94445.54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3169.0231015247259</v>
      </c>
      <c r="N152" s="106">
        <f t="shared" si="56"/>
        <v>633.80462030494516</v>
      </c>
      <c r="O152" s="123">
        <f t="shared" si="57"/>
        <v>0</v>
      </c>
      <c r="P152" s="124">
        <f t="shared" si="58"/>
        <v>-86.195379695054839</v>
      </c>
      <c r="Q152" s="125">
        <f t="shared" si="59"/>
        <v>0.88028419486797937</v>
      </c>
      <c r="R152" s="293"/>
      <c r="S152" s="47">
        <v>1.059722222222222</v>
      </c>
      <c r="T152" s="120">
        <v>1.134247685185185</v>
      </c>
      <c r="U152" s="111">
        <v>14.716666666666676</v>
      </c>
      <c r="V152" s="112">
        <v>107.33276126524511</v>
      </c>
      <c r="W152" s="126"/>
      <c r="X152" s="127"/>
      <c r="Y152" s="282"/>
      <c r="Z152" s="283"/>
      <c r="AA152" s="172">
        <f t="shared" si="60"/>
        <v>-430.97689847527408</v>
      </c>
      <c r="AB152" s="110">
        <f t="shared" si="61"/>
        <v>0.88028419486797937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3107.8472711211075</v>
      </c>
      <c r="N157" s="138">
        <f>M157/L157</f>
        <v>745.88334506906574</v>
      </c>
      <c r="O157" s="139">
        <f>L157-I157</f>
        <v>0</v>
      </c>
      <c r="P157" s="140">
        <f>N157-K157</f>
        <v>-94.116654930934146</v>
      </c>
      <c r="Q157" s="141">
        <f>N157/K157</f>
        <v>0.8879563631774593</v>
      </c>
      <c r="R157" s="294"/>
      <c r="S157" s="142">
        <f>S141</f>
        <v>0.70833333333333337</v>
      </c>
      <c r="T157" s="143">
        <f>INDEX(T141:T156,COUNTA(T141:T156))</f>
        <v>1.134247685185185</v>
      </c>
      <c r="U157" s="144"/>
      <c r="V157" s="166"/>
      <c r="W157" s="167"/>
      <c r="X157" s="138"/>
      <c r="Y157" s="285"/>
      <c r="Z157" s="286"/>
      <c r="AA157" s="174">
        <f>M157-J157</f>
        <v>-392.1527288788925</v>
      </c>
      <c r="AB157" s="141">
        <f>M157/J157</f>
        <v>0.8879563631774593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515" priority="1" operator="greaterThan">
      <formula>0</formula>
    </cfRule>
  </conditionalFormatting>
  <conditionalFormatting sqref="P5:P157 AA5:AA157">
    <cfRule type="cellIs" dxfId="514" priority="4" operator="lessThan">
      <formula>0</formula>
    </cfRule>
  </conditionalFormatting>
  <conditionalFormatting sqref="Q5:Q157 AB5:AB157">
    <cfRule type="cellIs" dxfId="513" priority="2" operator="greaterThan">
      <formula>1</formula>
    </cfRule>
    <cfRule type="cellIs" dxfId="512" priority="3" operator="lessThan">
      <formula>0.8</formula>
    </cfRule>
  </conditionalFormatting>
  <conditionalFormatting sqref="AC5:AC6 R5:R157 AC90:AC95">
    <cfRule type="cellIs" dxfId="511" priority="5" operator="lessThan">
      <formula>0.8</formula>
    </cfRule>
  </conditionalFormatting>
  <conditionalFormatting sqref="AC12:AC20">
    <cfRule type="cellIs" dxfId="510" priority="13" operator="lessThan">
      <formula>0.8</formula>
    </cfRule>
  </conditionalFormatting>
  <conditionalFormatting sqref="AC22:AC27">
    <cfRule type="cellIs" dxfId="509" priority="12" operator="lessThan">
      <formula>0.8</formula>
    </cfRule>
  </conditionalFormatting>
  <conditionalFormatting sqref="AC39">
    <cfRule type="cellIs" dxfId="508" priority="11" operator="lessThan">
      <formula>0.8</formula>
    </cfRule>
  </conditionalFormatting>
  <conditionalFormatting sqref="AC56">
    <cfRule type="cellIs" dxfId="507" priority="7" operator="lessThan">
      <formula>0.8</formula>
    </cfRule>
  </conditionalFormatting>
  <conditionalFormatting sqref="AC73:AC78">
    <cfRule type="cellIs" dxfId="506" priority="6" operator="lessThan">
      <formula>0.8</formula>
    </cfRule>
  </conditionalFormatting>
  <conditionalFormatting sqref="AC107">
    <cfRule type="cellIs" dxfId="505" priority="10" operator="lessThan">
      <formula>0.8</formula>
    </cfRule>
  </conditionalFormatting>
  <conditionalFormatting sqref="AC124">
    <cfRule type="cellIs" dxfId="504" priority="9" operator="lessThan">
      <formula>0.8</formula>
    </cfRule>
  </conditionalFormatting>
  <conditionalFormatting sqref="AC141:AC146">
    <cfRule type="cellIs" dxfId="503" priority="8" operator="lessThan">
      <formula>0.8</formula>
    </cfRule>
  </conditionalFormatting>
  <dataValidations count="1">
    <dataValidation type="list" allowBlank="1" showInputMessage="1" showErrorMessage="1" sqref="Y5:Z157" xr:uid="{BF4BC1B7-5CF4-4C3B-AC5C-26BE5E25706A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30E9-A25C-424D-BF08-79A3EB927C21}">
  <sheetPr codeName="工作表21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Q44" sqref="Q44"/>
      <selection pane="bottomLeft" activeCell="AC127" sqref="AC127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65269</v>
      </c>
      <c r="E1" s="88" t="s">
        <v>3</v>
      </c>
      <c r="F1" s="89">
        <f>SUM(G5:G140)</f>
        <v>2938793.72</v>
      </c>
      <c r="G1" s="90" t="s">
        <v>84</v>
      </c>
      <c r="H1" s="91">
        <f>L21+L38+L55+L72+L89+L106+L123+L140</f>
        <v>153.91666666666669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46135</v>
      </c>
      <c r="B2" s="343"/>
      <c r="C2" s="92" t="s">
        <v>40</v>
      </c>
      <c r="D2" s="93">
        <f>AVERAGE(N21,N38,N55,N72,N89,N106,N123,N140)</f>
        <v>127.97583326769964</v>
      </c>
      <c r="E2" s="93" t="s">
        <v>91</v>
      </c>
      <c r="F2" s="94">
        <f>F1/D1</f>
        <v>45.025873232315497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61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3241</v>
      </c>
      <c r="G5" s="148">
        <f t="shared" ref="G5:G7" si="0">E5*F5</f>
        <v>183991.57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1781.3585139318902</v>
      </c>
      <c r="N5" s="152">
        <f>M5/L5</f>
        <v>74.223271413828755</v>
      </c>
      <c r="O5" s="154">
        <f>L5-I5</f>
        <v>0</v>
      </c>
      <c r="P5" s="155">
        <f>N5-K5</f>
        <v>-9.1100619195045738</v>
      </c>
      <c r="Q5" s="156">
        <f>N5/K5</f>
        <v>0.89067925696594508</v>
      </c>
      <c r="R5" s="292">
        <f>Q21</f>
        <v>0.89363707492549571</v>
      </c>
      <c r="S5" s="157">
        <v>0.29166666666666669</v>
      </c>
      <c r="T5" s="158">
        <v>0.36746527777777782</v>
      </c>
      <c r="U5" s="159"/>
      <c r="V5" s="160">
        <v>109.1638760413139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-218.64148606810977</v>
      </c>
      <c r="AF5" s="132">
        <f>M5/J5</f>
        <v>0.89067925696594508</v>
      </c>
      <c r="AG5" s="367">
        <f>AF21</f>
        <v>0.8936370749254956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4091</v>
      </c>
      <c r="G6" s="103">
        <f t="shared" si="0"/>
        <v>243496.32000000001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1790.7997644980878</v>
      </c>
      <c r="N6" s="106">
        <f>M6/L6</f>
        <v>74.616656854086997</v>
      </c>
      <c r="O6" s="108">
        <f>L6-I6</f>
        <v>0</v>
      </c>
      <c r="P6" s="109">
        <f>N6-K6</f>
        <v>-8.7166764792463312</v>
      </c>
      <c r="Q6" s="110">
        <f>N6/K6</f>
        <v>0.89539988224904399</v>
      </c>
      <c r="R6" s="293"/>
      <c r="S6" s="47">
        <v>0.37083333333333335</v>
      </c>
      <c r="T6" s="48">
        <v>0.46601851851851855</v>
      </c>
      <c r="U6" s="111">
        <v>4.8499999999999588</v>
      </c>
      <c r="V6" s="112">
        <v>137.06725054701786</v>
      </c>
      <c r="W6" s="113">
        <v>0.46601851851851855</v>
      </c>
      <c r="X6" s="116">
        <v>0.50486111111111109</v>
      </c>
      <c r="Y6" s="12"/>
      <c r="Z6" s="198"/>
      <c r="AA6" s="282"/>
      <c r="AB6" s="283"/>
      <c r="AC6" s="12">
        <v>4</v>
      </c>
      <c r="AD6" s="198"/>
      <c r="AE6" s="117">
        <f>M6-J6</f>
        <v>-209.20023550191218</v>
      </c>
      <c r="AF6" s="110">
        <f>M6/J6</f>
        <v>0.89539988224904388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2117</v>
      </c>
      <c r="G7" s="103">
        <f t="shared" si="0"/>
        <v>163728.78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1789.6641711229954</v>
      </c>
      <c r="N7" s="106">
        <f>M7/L7</f>
        <v>77.811485700999796</v>
      </c>
      <c r="O7" s="108">
        <f>L7-I7</f>
        <v>0</v>
      </c>
      <c r="P7" s="109">
        <f>N7-K7</f>
        <v>-9.145036038130641</v>
      </c>
      <c r="Q7" s="110">
        <f>N7/K7</f>
        <v>0.89483208556149763</v>
      </c>
      <c r="R7" s="293"/>
      <c r="S7" s="47">
        <v>0.50486111111111109</v>
      </c>
      <c r="T7" s="48">
        <v>0.55414351851851851</v>
      </c>
      <c r="U7" s="111">
        <v>55.933333333333259</v>
      </c>
      <c r="V7" s="112">
        <v>70.974209602853193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-210.33582887700459</v>
      </c>
      <c r="AF7" s="110">
        <f>M7/J7</f>
        <v>0.89483208556149774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1787.2741498509913</v>
      </c>
      <c r="N21" s="138">
        <f>M21/L21</f>
        <v>75.518626050041888</v>
      </c>
      <c r="O21" s="139">
        <f>L21-I21</f>
        <v>0</v>
      </c>
      <c r="P21" s="140">
        <f>N21-K21</f>
        <v>-8.9884162034792325</v>
      </c>
      <c r="Q21" s="141">
        <f>N21/K21</f>
        <v>0.89363707492549571</v>
      </c>
      <c r="R21" s="294"/>
      <c r="S21" s="142">
        <f>S5</f>
        <v>0.29166666666666669</v>
      </c>
      <c r="T21" s="143">
        <f>INDEX(T5:T20,COUNTA(T5:T20))</f>
        <v>0.55414351851851851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>M21-J21</f>
        <v>-212.72585014900869</v>
      </c>
      <c r="AF21" s="141">
        <f>M21/J21</f>
        <v>0.8936370749254956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2399</v>
      </c>
      <c r="G22" s="148">
        <f t="shared" ref="G22:G25" si="5">E22*F22</f>
        <v>128970.23999999999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1784.8960953011253</v>
      </c>
      <c r="N22" s="152">
        <f>M22/L22</f>
        <v>89.244804765056273</v>
      </c>
      <c r="O22" s="154">
        <f>L22-I22</f>
        <v>0</v>
      </c>
      <c r="P22" s="155">
        <f>N22-K22</f>
        <v>-10.755195234943727</v>
      </c>
      <c r="Q22" s="156">
        <f>N22/K22</f>
        <v>0.89244804765056274</v>
      </c>
      <c r="R22" s="292">
        <f>Q38</f>
        <v>0.89379727978244772</v>
      </c>
      <c r="S22" s="157">
        <v>0.29166666666666669</v>
      </c>
      <c r="T22" s="158">
        <v>0.34766203703703707</v>
      </c>
      <c r="U22" s="159"/>
      <c r="V22" s="160">
        <v>80.643349704743599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-215.10390469887466</v>
      </c>
      <c r="AF22" s="156">
        <f>M22/J22</f>
        <v>0.89244804765056263</v>
      </c>
      <c r="AG22" s="362">
        <f>AF38</f>
        <v>0.89379727978244761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1501</v>
      </c>
      <c r="G23" s="103">
        <f t="shared" si="5"/>
        <v>71102.37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1785.799999999999</v>
      </c>
      <c r="N23" s="106">
        <f>M23/L23</f>
        <v>85.038095238095195</v>
      </c>
      <c r="O23" s="108">
        <f>L23-I23</f>
        <v>0</v>
      </c>
      <c r="P23" s="109">
        <f>N23-K23</f>
        <v>-10.200000000000045</v>
      </c>
      <c r="Q23" s="110">
        <f>N23/K23</f>
        <v>0.89289999999999947</v>
      </c>
      <c r="R23" s="293"/>
      <c r="S23" s="47">
        <v>0.35069444444444442</v>
      </c>
      <c r="T23" s="48">
        <v>0.38570601851851849</v>
      </c>
      <c r="U23" s="111">
        <v>5</v>
      </c>
      <c r="V23" s="112">
        <v>50.431179303393463</v>
      </c>
      <c r="W23" s="113"/>
      <c r="X23" s="116"/>
      <c r="Y23" s="12"/>
      <c r="Z23" s="198"/>
      <c r="AA23" s="282"/>
      <c r="AB23" s="283"/>
      <c r="AC23" s="12">
        <v>2</v>
      </c>
      <c r="AD23" s="198"/>
      <c r="AE23" s="117">
        <f>M23-J23</f>
        <v>-214.20000000000095</v>
      </c>
      <c r="AF23" s="110">
        <f>M23/J23</f>
        <v>0.89289999999999947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2489</v>
      </c>
      <c r="G24" s="103">
        <f t="shared" si="5"/>
        <v>148195.06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1791.4494679135732</v>
      </c>
      <c r="N24" s="106">
        <f>M24/L24</f>
        <v>77.88910730059014</v>
      </c>
      <c r="O24" s="108">
        <f>L24-I24</f>
        <v>0</v>
      </c>
      <c r="P24" s="109">
        <f>N24-K24</f>
        <v>-9.0674144385402968</v>
      </c>
      <c r="Q24" s="110">
        <f>N24/K24</f>
        <v>0.89572473395678653</v>
      </c>
      <c r="R24" s="293"/>
      <c r="S24" s="47">
        <v>0.38958333333333328</v>
      </c>
      <c r="T24" s="48">
        <v>0.44746527777777773</v>
      </c>
      <c r="U24" s="111">
        <v>5.5833333333333002</v>
      </c>
      <c r="V24" s="112">
        <v>83.362663962791032</v>
      </c>
      <c r="W24" s="113">
        <v>0.44746527777777773</v>
      </c>
      <c r="X24" s="116">
        <v>0.48611111111111105</v>
      </c>
      <c r="Y24" s="12"/>
      <c r="Z24" s="198"/>
      <c r="AA24" s="282"/>
      <c r="AB24" s="283"/>
      <c r="AC24" s="12">
        <v>5</v>
      </c>
      <c r="AD24" s="198"/>
      <c r="AE24" s="117">
        <f>M24-J24</f>
        <v>-208.55053208642676</v>
      </c>
      <c r="AF24" s="110">
        <f>M24/J24</f>
        <v>0.89572473395678665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2106</v>
      </c>
      <c r="G25" s="103">
        <f t="shared" si="5"/>
        <v>150684.29999999999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1788.232675044884</v>
      </c>
      <c r="N25" s="106">
        <f>M25/L25</f>
        <v>81.283303411131087</v>
      </c>
      <c r="O25" s="108">
        <f>L25-I25</f>
        <v>0</v>
      </c>
      <c r="P25" s="109">
        <f>N25-K25</f>
        <v>-9.6257874979598199</v>
      </c>
      <c r="Q25" s="110">
        <f>N25/K25</f>
        <v>0.89411633752244202</v>
      </c>
      <c r="R25" s="293"/>
      <c r="S25" s="47">
        <v>0.48611111111111105</v>
      </c>
      <c r="T25" s="48">
        <v>0.53517361111111106</v>
      </c>
      <c r="U25" s="111">
        <v>55.649999999999984</v>
      </c>
      <c r="V25" s="112">
        <v>70.661945597671405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-211.76732495511601</v>
      </c>
      <c r="AF25" s="110">
        <f>M25/J25</f>
        <v>0.89411633752244202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1787.5945595648952</v>
      </c>
      <c r="N38" s="138">
        <f>M38/L38</f>
        <v>83.14393300301839</v>
      </c>
      <c r="O38" s="139">
        <f>L38-I38</f>
        <v>0</v>
      </c>
      <c r="P38" s="140">
        <f>N38-K38</f>
        <v>-9.8793228109350935</v>
      </c>
      <c r="Q38" s="141">
        <f>N38/K38</f>
        <v>0.89379727978244772</v>
      </c>
      <c r="R38" s="294"/>
      <c r="S38" s="142">
        <f>S22</f>
        <v>0.29166666666666669</v>
      </c>
      <c r="T38" s="143">
        <f>INDEX(T22:T37,COUNTA(T22:T37))</f>
        <v>0.53517361111111106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12</v>
      </c>
      <c r="AD38" s="180">
        <f>SUM(AD22:AD37)</f>
        <v>0</v>
      </c>
      <c r="AE38" s="168">
        <f>M38-J38</f>
        <v>-212.40544043510477</v>
      </c>
      <c r="AF38" s="141">
        <f>M38/J38</f>
        <v>0.89379727978244761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3378</v>
      </c>
      <c r="G39" s="148">
        <f t="shared" ref="G39:G42" si="9">E39*F39</f>
        <v>66546.599999999991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1080.6019098143238</v>
      </c>
      <c r="N39" s="152">
        <f>M39/L39</f>
        <v>83.123223831871059</v>
      </c>
      <c r="O39" s="154">
        <f>L39-I39</f>
        <v>0</v>
      </c>
      <c r="P39" s="155">
        <f>N39-K39</f>
        <v>-9.184468475821248</v>
      </c>
      <c r="Q39" s="156">
        <f>N39/K39</f>
        <v>0.90050159151193643</v>
      </c>
      <c r="R39" s="292">
        <f>Q55</f>
        <v>0.8952168991322681</v>
      </c>
      <c r="S39" s="157">
        <v>0.25</v>
      </c>
      <c r="T39" s="158">
        <v>0.38024305555555554</v>
      </c>
      <c r="U39" s="159"/>
      <c r="V39" s="160">
        <v>187.56213380635782</v>
      </c>
      <c r="W39" s="158"/>
      <c r="X39" s="169"/>
      <c r="Y39" s="12"/>
      <c r="Z39" s="198"/>
      <c r="AA39" s="295"/>
      <c r="AB39" s="296"/>
      <c r="AC39" s="12">
        <v>6</v>
      </c>
      <c r="AD39" s="198"/>
      <c r="AE39" s="115">
        <f>M39-J39</f>
        <v>-119.39809018567621</v>
      </c>
      <c r="AF39" s="156">
        <f>M39/J39</f>
        <v>0.90050159151193654</v>
      </c>
      <c r="AG39" s="277">
        <f>AF55</f>
        <v>0.89521689913226821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1816</v>
      </c>
      <c r="G40" s="103">
        <f t="shared" si="9"/>
        <v>140467.59999999998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1791.7662025924139</v>
      </c>
      <c r="N40" s="106">
        <f>M40/L40</f>
        <v>68.914084715092841</v>
      </c>
      <c r="O40" s="108">
        <f>L40-I40</f>
        <v>0</v>
      </c>
      <c r="P40" s="109">
        <f>N40-K40</f>
        <v>-8.008992207984079</v>
      </c>
      <c r="Q40" s="110">
        <f>N40/K40</f>
        <v>0.89588310129620696</v>
      </c>
      <c r="R40" s="293"/>
      <c r="S40" s="47">
        <v>0.38402777777777775</v>
      </c>
      <c r="T40" s="48">
        <v>0.42624999999999996</v>
      </c>
      <c r="U40" s="111">
        <v>5.4499999999999726</v>
      </c>
      <c r="V40" s="112">
        <v>60.811505341685425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-208.23379740758605</v>
      </c>
      <c r="AF40" s="110">
        <f>M40/J40</f>
        <v>0.89588310129620696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1698</v>
      </c>
      <c r="G41" s="103">
        <f t="shared" si="9"/>
        <v>100759.32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1786.4164953622496</v>
      </c>
      <c r="N41" s="106">
        <f>M41/L41</f>
        <v>74.434020640093735</v>
      </c>
      <c r="O41" s="108">
        <f>L41-I41</f>
        <v>0</v>
      </c>
      <c r="P41" s="109">
        <f>N41-K41</f>
        <v>-8.8993126932395938</v>
      </c>
      <c r="Q41" s="110">
        <f>N41/K41</f>
        <v>0.89320824768112483</v>
      </c>
      <c r="R41" s="293"/>
      <c r="S41" s="47">
        <v>0.42916666666666664</v>
      </c>
      <c r="T41" s="48">
        <v>0.46876157407407404</v>
      </c>
      <c r="U41" s="111">
        <v>5</v>
      </c>
      <c r="V41" s="112">
        <v>57.030373524031283</v>
      </c>
      <c r="W41" s="113">
        <v>0.46876157407407404</v>
      </c>
      <c r="X41" s="116">
        <v>0.5083333333333333</v>
      </c>
      <c r="Y41" s="12"/>
      <c r="Z41" s="198"/>
      <c r="AA41" s="282"/>
      <c r="AB41" s="283"/>
      <c r="AC41" s="12">
        <v>1</v>
      </c>
      <c r="AD41" s="198"/>
      <c r="AE41" s="117">
        <f>M41-J41</f>
        <v>-213.58350463775037</v>
      </c>
      <c r="AF41" s="110">
        <f>M41/J41</f>
        <v>0.89320824768112483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3090</v>
      </c>
      <c r="G42" s="103">
        <f t="shared" si="9"/>
        <v>181290.30000000002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1786.7770659833438</v>
      </c>
      <c r="N42" s="106">
        <f>M42/L42</f>
        <v>77.685959390580166</v>
      </c>
      <c r="O42" s="108">
        <f>L42-I42</f>
        <v>0</v>
      </c>
      <c r="P42" s="109">
        <f>N42-K42</f>
        <v>-9.2705623485502713</v>
      </c>
      <c r="Q42" s="110">
        <f>N42/K42</f>
        <v>0.89338853299167187</v>
      </c>
      <c r="R42" s="293"/>
      <c r="S42" s="47">
        <v>0.5083333333333333</v>
      </c>
      <c r="T42" s="48">
        <v>0.58038194444444446</v>
      </c>
      <c r="U42" s="111">
        <v>56.983333333333341</v>
      </c>
      <c r="V42" s="112">
        <v>103.7622451785646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-213.22293401665615</v>
      </c>
      <c r="AF42" s="110">
        <f>M42/J42</f>
        <v>0.89338853299167187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1611.3904184380829</v>
      </c>
      <c r="N55" s="138">
        <f t="shared" ref="N55:N60" si="13">M55/L55</f>
        <v>74.948391555259661</v>
      </c>
      <c r="O55" s="139">
        <f t="shared" ref="O55:O60" si="14">L55-I55</f>
        <v>0</v>
      </c>
      <c r="P55" s="140">
        <f t="shared" ref="P55:P60" si="15">N55-K55</f>
        <v>-8.7725386772984848</v>
      </c>
      <c r="Q55" s="141">
        <f t="shared" ref="Q55:Q60" si="16">N55/K55</f>
        <v>0.8952168991322681</v>
      </c>
      <c r="R55" s="294"/>
      <c r="S55" s="142">
        <f>S39</f>
        <v>0.25</v>
      </c>
      <c r="T55" s="143">
        <f>INDEX(T39:T54,COUNTA(T39:T54))</f>
        <v>0.58038194444444446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11</v>
      </c>
      <c r="AD55" s="191">
        <f>SUM(AD39:AD54)</f>
        <v>0</v>
      </c>
      <c r="AE55" s="168">
        <f t="shared" ref="AE55:AE60" si="17">M55-J55</f>
        <v>-188.60958156191714</v>
      </c>
      <c r="AF55" s="141">
        <f t="shared" ref="AF55:AF60" si="18">M55/J55</f>
        <v>0.89521689913226821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2857</v>
      </c>
      <c r="G56" s="148">
        <f t="shared" ref="G56:G60" si="19">E56*F56</f>
        <v>82453.02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3170.4255850874179</v>
      </c>
      <c r="N56" s="152">
        <f t="shared" si="13"/>
        <v>166.86450447828514</v>
      </c>
      <c r="O56" s="154">
        <f t="shared" si="14"/>
        <v>0</v>
      </c>
      <c r="P56" s="155">
        <f t="shared" si="15"/>
        <v>-22.609179732241188</v>
      </c>
      <c r="Q56" s="156">
        <f t="shared" si="16"/>
        <v>0.88067377363539379</v>
      </c>
      <c r="R56" s="292">
        <f>Q72</f>
        <v>0.88764285725070824</v>
      </c>
      <c r="S56" s="157">
        <v>0.25</v>
      </c>
      <c r="T56" s="158">
        <v>0.2875462962962963</v>
      </c>
      <c r="U56" s="159"/>
      <c r="V56" s="160">
        <v>54.068450874955147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-429.57441491258214</v>
      </c>
      <c r="AF56" s="156">
        <f t="shared" si="18"/>
        <v>0.8806737736353939</v>
      </c>
      <c r="AG56" s="277">
        <f>AF72</f>
        <v>0.88764285725070835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2634</v>
      </c>
      <c r="G57" s="103">
        <f t="shared" si="19"/>
        <v>81943.740000000005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3090.350574480432</v>
      </c>
      <c r="N57" s="106">
        <f t="shared" si="13"/>
        <v>162.65003023581221</v>
      </c>
      <c r="O57" s="108">
        <f t="shared" si="14"/>
        <v>0</v>
      </c>
      <c r="P57" s="109">
        <f t="shared" si="15"/>
        <v>-26.823653974714119</v>
      </c>
      <c r="Q57" s="110">
        <f t="shared" si="16"/>
        <v>0.85843071513345326</v>
      </c>
      <c r="R57" s="293"/>
      <c r="S57" s="47">
        <v>0.29097222222222219</v>
      </c>
      <c r="T57" s="48">
        <v>0.32648148148148143</v>
      </c>
      <c r="U57" s="111">
        <v>4.9333333333332785</v>
      </c>
      <c r="V57" s="112">
        <v>51.139829022980869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-509.64942551956801</v>
      </c>
      <c r="AF57" s="110">
        <f t="shared" si="18"/>
        <v>0.85843071513345337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4240</v>
      </c>
      <c r="G58" s="103">
        <f t="shared" si="19"/>
        <v>163155.19999999998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3257.3715802560014</v>
      </c>
      <c r="N58" s="106">
        <f t="shared" si="13"/>
        <v>162.86857901280007</v>
      </c>
      <c r="O58" s="108">
        <f t="shared" si="14"/>
        <v>0</v>
      </c>
      <c r="P58" s="109">
        <f t="shared" si="15"/>
        <v>-17.131420987199931</v>
      </c>
      <c r="Q58" s="110">
        <f t="shared" si="16"/>
        <v>0.90482543896000034</v>
      </c>
      <c r="R58" s="293"/>
      <c r="S58" s="47">
        <v>0.33055555555555549</v>
      </c>
      <c r="T58" s="48">
        <v>0.38478009259259255</v>
      </c>
      <c r="U58" s="111">
        <v>5.8666666666666512</v>
      </c>
      <c r="V58" s="112">
        <v>78.099778834567701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17"/>
        <v>-342.62841974399862</v>
      </c>
      <c r="AF58" s="110">
        <f t="shared" si="18"/>
        <v>0.90482543896000034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4944</v>
      </c>
      <c r="G59" s="103">
        <f t="shared" si="19"/>
        <v>186883.19999999998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3256.25989939275</v>
      </c>
      <c r="N59" s="106">
        <f t="shared" si="13"/>
        <v>155.05999520917857</v>
      </c>
      <c r="O59" s="108">
        <f t="shared" si="14"/>
        <v>0</v>
      </c>
      <c r="P59" s="109">
        <f t="shared" si="15"/>
        <v>-16.36857621939285</v>
      </c>
      <c r="Q59" s="110">
        <f t="shared" si="16"/>
        <v>0.90451663872020838</v>
      </c>
      <c r="R59" s="293"/>
      <c r="S59" s="47">
        <v>0.38888888888888884</v>
      </c>
      <c r="T59" s="48">
        <v>0.45214120370370364</v>
      </c>
      <c r="U59" s="111">
        <v>5.916666666666659</v>
      </c>
      <c r="V59" s="112">
        <v>91.098379479881032</v>
      </c>
      <c r="W59" s="113">
        <v>0.45214120370370364</v>
      </c>
      <c r="X59" s="116">
        <v>0.49097222222222214</v>
      </c>
      <c r="Y59" s="12"/>
      <c r="Z59" s="198"/>
      <c r="AA59" s="282"/>
      <c r="AB59" s="283"/>
      <c r="AC59" s="12">
        <v>4</v>
      </c>
      <c r="AD59" s="198"/>
      <c r="AE59" s="199">
        <f t="shared" si="17"/>
        <v>-343.74010060725004</v>
      </c>
      <c r="AF59" s="200">
        <f t="shared" si="18"/>
        <v>0.90451663872020838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2332</v>
      </c>
      <c r="G60" s="103">
        <f t="shared" si="19"/>
        <v>69890.039999999994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2484.1730769230762</v>
      </c>
      <c r="N60" s="106">
        <f t="shared" si="13"/>
        <v>118.29395604395602</v>
      </c>
      <c r="O60" s="108">
        <f t="shared" si="14"/>
        <v>0</v>
      </c>
      <c r="P60" s="109">
        <f t="shared" si="15"/>
        <v>-14.563186813186846</v>
      </c>
      <c r="Q60" s="110">
        <f t="shared" si="16"/>
        <v>0.89038461538461511</v>
      </c>
      <c r="R60" s="293"/>
      <c r="S60" s="47">
        <v>0.49097222222222214</v>
      </c>
      <c r="T60" s="48">
        <v>0.53008101851851841</v>
      </c>
      <c r="U60" s="111">
        <v>55.916666666666643</v>
      </c>
      <c r="V60" s="112">
        <v>56.324577904735371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-305.82692307692378</v>
      </c>
      <c r="AF60" s="200">
        <f t="shared" si="18"/>
        <v>0.89038461538461511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3051.7161432279354</v>
      </c>
      <c r="N72" s="138">
        <f t="shared" ref="N72:N77" si="24">M72/L72</f>
        <v>152.58580716139676</v>
      </c>
      <c r="O72" s="139">
        <f t="shared" ref="O72:O77" si="25">L72-I72</f>
        <v>0</v>
      </c>
      <c r="P72" s="140">
        <f t="shared" ref="P72:P77" si="26">N72-K72</f>
        <v>-19.314192838603248</v>
      </c>
      <c r="Q72" s="141">
        <f t="shared" ref="Q72:Q77" si="27">N72/K72</f>
        <v>0.88764285725070824</v>
      </c>
      <c r="R72" s="294"/>
      <c r="S72" s="142">
        <f>S56</f>
        <v>0.25</v>
      </c>
      <c r="T72" s="143">
        <f>INDEX(T56:T71,COUNTA(T56:T71))</f>
        <v>0.53008101851851841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 t="shared" ref="AE72:AE77" si="28">M72-J72</f>
        <v>-386.28385677206461</v>
      </c>
      <c r="AF72" s="141">
        <f t="shared" ref="AF72:AF77" si="29">M72/J72</f>
        <v>0.88764285725070835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476</v>
      </c>
      <c r="G73" s="148">
        <f t="shared" ref="G73:G77" si="30">E73*F73</f>
        <v>12875.800000000001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2968.9214191807691</v>
      </c>
      <c r="N73" s="152">
        <f t="shared" si="24"/>
        <v>494.82023653012817</v>
      </c>
      <c r="O73" s="154">
        <f t="shared" si="25"/>
        <v>0</v>
      </c>
      <c r="P73" s="155">
        <f t="shared" si="26"/>
        <v>-50.67976346987183</v>
      </c>
      <c r="Q73" s="156">
        <f t="shared" si="27"/>
        <v>0.90709484240170146</v>
      </c>
      <c r="R73" s="292">
        <f>Q89</f>
        <v>0.89254269604512848</v>
      </c>
      <c r="S73" s="206">
        <v>0.29166666666666669</v>
      </c>
      <c r="T73" s="158">
        <v>0.29834490740740743</v>
      </c>
      <c r="U73" s="159"/>
      <c r="V73" s="160">
        <v>9.6196550759099306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-304.07858081923087</v>
      </c>
      <c r="AF73" s="156">
        <f t="shared" si="29"/>
        <v>0.90709484240170157</v>
      </c>
      <c r="AG73" s="277">
        <f>AF89</f>
        <v>0.89254269604512848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974</v>
      </c>
      <c r="G74" s="103">
        <f t="shared" si="30"/>
        <v>21350.080000000002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3257.3807949676457</v>
      </c>
      <c r="N74" s="106">
        <f t="shared" si="24"/>
        <v>542.89679916127432</v>
      </c>
      <c r="O74" s="108">
        <f t="shared" si="25"/>
        <v>0</v>
      </c>
      <c r="P74" s="109">
        <f t="shared" si="26"/>
        <v>-57.103200838725684</v>
      </c>
      <c r="Q74" s="110">
        <f t="shared" si="27"/>
        <v>0.90482799860212382</v>
      </c>
      <c r="R74" s="293"/>
      <c r="S74" s="47">
        <v>0.30138888888888887</v>
      </c>
      <c r="T74" s="48">
        <v>0.31384259259259256</v>
      </c>
      <c r="U74" s="111">
        <v>5</v>
      </c>
      <c r="V74" s="112">
        <v>17.940794668613641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-342.61920503235433</v>
      </c>
      <c r="AF74" s="110">
        <f t="shared" si="29"/>
        <v>0.90482799860212382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2217</v>
      </c>
      <c r="G75" s="103">
        <f t="shared" si="30"/>
        <v>67308.12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2651.5180131291818</v>
      </c>
      <c r="N75" s="106">
        <f t="shared" si="24"/>
        <v>241.0470921026529</v>
      </c>
      <c r="O75" s="108">
        <f t="shared" si="25"/>
        <v>0</v>
      </c>
      <c r="P75" s="109">
        <f t="shared" si="26"/>
        <v>-31.680180624619851</v>
      </c>
      <c r="Q75" s="110">
        <f t="shared" si="27"/>
        <v>0.88383933770972722</v>
      </c>
      <c r="R75" s="293"/>
      <c r="S75" s="47">
        <v>0.31666666666666665</v>
      </c>
      <c r="T75" s="48">
        <v>0.35150462962962964</v>
      </c>
      <c r="U75" s="111">
        <v>5</v>
      </c>
      <c r="V75" s="112">
        <v>50.167488714518214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-348.48198687081822</v>
      </c>
      <c r="AF75" s="110">
        <f t="shared" si="29"/>
        <v>0.88383933770972722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2466</v>
      </c>
      <c r="G76" s="103">
        <f t="shared" si="30"/>
        <v>57186.54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2250.6475910015988</v>
      </c>
      <c r="N76" s="106">
        <f t="shared" si="24"/>
        <v>375.10793183359982</v>
      </c>
      <c r="O76" s="108">
        <f t="shared" si="25"/>
        <v>0</v>
      </c>
      <c r="P76" s="109">
        <f t="shared" si="26"/>
        <v>-41.558734833066865</v>
      </c>
      <c r="Q76" s="110">
        <f t="shared" si="27"/>
        <v>0.90025903640063953</v>
      </c>
      <c r="R76" s="293"/>
      <c r="S76" s="47">
        <v>0.35555555555555551</v>
      </c>
      <c r="T76" s="48">
        <v>0.40120370370370367</v>
      </c>
      <c r="U76" s="111">
        <v>5.8333333333332593</v>
      </c>
      <c r="V76" s="112">
        <v>65.741078519606802</v>
      </c>
      <c r="W76" s="113"/>
      <c r="X76" s="13"/>
      <c r="Y76" s="12"/>
      <c r="Z76" s="198"/>
      <c r="AA76" s="282"/>
      <c r="AB76" s="283"/>
      <c r="AC76" s="12">
        <v>2</v>
      </c>
      <c r="AD76" s="198"/>
      <c r="AE76" s="117">
        <f t="shared" si="28"/>
        <v>-249.35240899840119</v>
      </c>
      <c r="AF76" s="110">
        <f t="shared" si="29"/>
        <v>0.90025903640063953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2791</v>
      </c>
      <c r="G77" s="103">
        <f t="shared" si="30"/>
        <v>65728.05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2146.3197</v>
      </c>
      <c r="N77" s="106">
        <f t="shared" si="24"/>
        <v>357.71994999999998</v>
      </c>
      <c r="O77" s="108">
        <f t="shared" si="25"/>
        <v>0</v>
      </c>
      <c r="P77" s="109">
        <f t="shared" si="26"/>
        <v>-58.946716666666703</v>
      </c>
      <c r="Q77" s="110">
        <f t="shared" si="27"/>
        <v>0.85852787999999991</v>
      </c>
      <c r="R77" s="293"/>
      <c r="S77" s="47">
        <v>0.40486111111111106</v>
      </c>
      <c r="T77" s="48">
        <v>0.4590393518518518</v>
      </c>
      <c r="U77" s="111">
        <v>5.2666666666666373</v>
      </c>
      <c r="V77" s="112">
        <v>78.021927488248849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8"/>
        <v>-353.68029999999999</v>
      </c>
      <c r="AF77" s="110">
        <f t="shared" si="29"/>
        <v>0.85852788000000002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2654.957503655839</v>
      </c>
      <c r="N89" s="138">
        <f>M89/L89</f>
        <v>379.27964337940557</v>
      </c>
      <c r="O89" s="139">
        <f>L89-I89</f>
        <v>0</v>
      </c>
      <c r="P89" s="140">
        <f>N89-K89</f>
        <v>-45.663213763451552</v>
      </c>
      <c r="Q89" s="141">
        <f>N89/K89</f>
        <v>0.89254269604512848</v>
      </c>
      <c r="R89" s="294"/>
      <c r="S89" s="142">
        <f>S73</f>
        <v>0.29166666666666669</v>
      </c>
      <c r="T89" s="143">
        <f>INDEX(T73:T88,COUNTA(T73:T88))</f>
        <v>0.4590393518518518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8</v>
      </c>
      <c r="AD89" s="191">
        <f>SUM(AD73:AD88)</f>
        <v>0</v>
      </c>
      <c r="AE89" s="168">
        <f>M89-J89</f>
        <v>-319.64249634416092</v>
      </c>
      <c r="AF89" s="141">
        <f>M89/J89</f>
        <v>0.89254269604512848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252</v>
      </c>
      <c r="G90" s="148">
        <f t="shared" ref="G90:G91" si="34">E90*F90</f>
        <v>14658.84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1606.4228571428598</v>
      </c>
      <c r="N90" s="152">
        <f>M90/L90</f>
        <v>84.548571428571563</v>
      </c>
      <c r="O90" s="154">
        <f>L90-I90</f>
        <v>0</v>
      </c>
      <c r="P90" s="155">
        <f>N90-K90</f>
        <v>-10.188270676691602</v>
      </c>
      <c r="Q90" s="156">
        <f>N90/K90</f>
        <v>0.89245714285714417</v>
      </c>
      <c r="R90" s="292">
        <f>Q106</f>
        <v>0.89252089473545559</v>
      </c>
      <c r="S90" s="157">
        <v>0.70833333333333337</v>
      </c>
      <c r="T90" s="158">
        <v>0.71486111111111117</v>
      </c>
      <c r="U90" s="159"/>
      <c r="V90" s="160">
        <v>9.4122166730695191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-193.57714285714019</v>
      </c>
      <c r="AF90" s="156">
        <f>M90/J90</f>
        <v>0.89245714285714439</v>
      </c>
      <c r="AG90" s="277">
        <f>AF106</f>
        <v>0.89252089473545559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1600</v>
      </c>
      <c r="G91" s="103">
        <f t="shared" si="34"/>
        <v>71968</v>
      </c>
      <c r="H91" s="26"/>
      <c r="I91" s="104">
        <v>21</v>
      </c>
      <c r="J91" s="105">
        <v>1800</v>
      </c>
      <c r="K91" s="106">
        <f t="shared" ref="K91" si="35">J91/I91</f>
        <v>85.714285714285708</v>
      </c>
      <c r="L91" s="107">
        <v>21</v>
      </c>
      <c r="M91" s="105">
        <f>F91/V91*60</f>
        <v>1606.6523639047805</v>
      </c>
      <c r="N91" s="106">
        <f>M91/L91</f>
        <v>76.507255424037169</v>
      </c>
      <c r="O91" s="108">
        <f>L91-I91</f>
        <v>0</v>
      </c>
      <c r="P91" s="109">
        <f>N91-K91</f>
        <v>-9.2070302902485395</v>
      </c>
      <c r="Q91" s="110">
        <f>N91/K91</f>
        <v>0.89258464661376702</v>
      </c>
      <c r="R91" s="293"/>
      <c r="S91" s="47">
        <v>0.71875</v>
      </c>
      <c r="T91" s="48">
        <v>0.7602430555555556</v>
      </c>
      <c r="U91" s="111">
        <v>5.5999999999999162</v>
      </c>
      <c r="V91" s="112">
        <v>59.751569260871868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-193.34763609521951</v>
      </c>
      <c r="AF91" s="110">
        <f>M91/J91</f>
        <v>0.89258464661376691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6">AVERAGE(I90:I105)</f>
        <v>20</v>
      </c>
      <c r="J106" s="137">
        <f t="shared" si="36"/>
        <v>1800</v>
      </c>
      <c r="K106" s="138">
        <f t="shared" ref="K106" si="37">J106/I106</f>
        <v>90</v>
      </c>
      <c r="L106" s="136">
        <f t="shared" ref="L106:M106" si="38">AVERAGE(L90:L105)</f>
        <v>20</v>
      </c>
      <c r="M106" s="137">
        <f t="shared" si="38"/>
        <v>1606.5376105238201</v>
      </c>
      <c r="N106" s="138">
        <f>M106/L106</f>
        <v>80.326880526191005</v>
      </c>
      <c r="O106" s="139">
        <f>L106-I106</f>
        <v>0</v>
      </c>
      <c r="P106" s="140">
        <f>N106-K106</f>
        <v>-9.6731194738089954</v>
      </c>
      <c r="Q106" s="141">
        <f>N106/K106</f>
        <v>0.89252089473545559</v>
      </c>
      <c r="R106" s="294"/>
      <c r="S106" s="142">
        <f>S90</f>
        <v>0.70833333333333337</v>
      </c>
      <c r="T106" s="143">
        <f>INDEX(T90:T105,COUNTA(T90:T105))</f>
        <v>0.7602430555555556</v>
      </c>
      <c r="U106" s="144"/>
      <c r="V106" s="166"/>
      <c r="W106" s="167"/>
      <c r="X106" s="138"/>
      <c r="Y106" s="179">
        <f t="shared" ref="Y106:Z106" si="39">SUM(Y90:Y105)</f>
        <v>0</v>
      </c>
      <c r="Z106" s="180">
        <f t="shared" si="39"/>
        <v>0</v>
      </c>
      <c r="AA106" s="285"/>
      <c r="AB106" s="286"/>
      <c r="AC106" s="179">
        <f t="shared" ref="AC106:AD106" si="40">SUM(AC90:AC105)</f>
        <v>3</v>
      </c>
      <c r="AD106" s="180">
        <f t="shared" si="40"/>
        <v>0</v>
      </c>
      <c r="AE106" s="168">
        <f>M106-J106</f>
        <v>-193.46238947617985</v>
      </c>
      <c r="AF106" s="141">
        <f>M106/J106</f>
        <v>0.89252089473545559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1541</v>
      </c>
      <c r="G107" s="148">
        <f t="shared" ref="G107:G108" si="41">E107*F107</f>
        <v>78082.47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1785.0235807860281</v>
      </c>
      <c r="N107" s="152">
        <f>M107/L107</f>
        <v>89.251179039301405</v>
      </c>
      <c r="O107" s="154">
        <f>L107-I107</f>
        <v>0</v>
      </c>
      <c r="P107" s="155">
        <f>N107-K107</f>
        <v>-10.748820960698595</v>
      </c>
      <c r="Q107" s="156">
        <f>N107/K107</f>
        <v>0.89251179039301409</v>
      </c>
      <c r="R107" s="292">
        <f>Q123</f>
        <v>0.87859715479650713</v>
      </c>
      <c r="S107" s="157">
        <v>0.70833333333333337</v>
      </c>
      <c r="T107" s="158">
        <v>0.74429398148148151</v>
      </c>
      <c r="U107" s="159"/>
      <c r="V107" s="160">
        <v>51.797635053810104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-214.97641921397189</v>
      </c>
      <c r="AF107" s="156">
        <f>M107/J107</f>
        <v>0.89251179039301409</v>
      </c>
      <c r="AG107" s="362">
        <f>AF123</f>
        <v>0.87859715479650713</v>
      </c>
    </row>
    <row r="108" spans="1:33" ht="15.75" customHeight="1">
      <c r="A108" s="288"/>
      <c r="B108" s="163" t="s">
        <v>179</v>
      </c>
      <c r="C108" s="280" t="s">
        <v>253</v>
      </c>
      <c r="D108" s="281"/>
      <c r="E108" s="101">
        <v>38.39</v>
      </c>
      <c r="F108" s="111">
        <v>2918</v>
      </c>
      <c r="G108" s="103">
        <f t="shared" si="41"/>
        <v>112022.02</v>
      </c>
      <c r="H108" s="26"/>
      <c r="I108" s="104">
        <v>16</v>
      </c>
      <c r="J108" s="105">
        <v>2000</v>
      </c>
      <c r="K108" s="106">
        <f t="shared" ref="K108" si="42">J108/I108</f>
        <v>125</v>
      </c>
      <c r="L108" s="107">
        <v>16</v>
      </c>
      <c r="M108" s="105">
        <f>F108/V108*60</f>
        <v>1729.3650384</v>
      </c>
      <c r="N108" s="106">
        <f>M108/L108</f>
        <v>108.0853149</v>
      </c>
      <c r="O108" s="108">
        <f>L108-I108</f>
        <v>0</v>
      </c>
      <c r="P108" s="109">
        <f>N108-K108</f>
        <v>-16.9146851</v>
      </c>
      <c r="Q108" s="110">
        <f>N108/K108</f>
        <v>0.86468251920000005</v>
      </c>
      <c r="R108" s="293"/>
      <c r="S108" s="47">
        <v>0.74791666666666667</v>
      </c>
      <c r="T108" s="48">
        <v>0.81821759259259264</v>
      </c>
      <c r="U108" s="111">
        <v>5.2166666666666295</v>
      </c>
      <c r="V108" s="112">
        <v>101.23947004386255</v>
      </c>
      <c r="W108" s="113"/>
      <c r="X108" s="116"/>
      <c r="Y108" s="12"/>
      <c r="Z108" s="198"/>
      <c r="AA108" s="282"/>
      <c r="AB108" s="283"/>
      <c r="AC108" s="12">
        <v>3</v>
      </c>
      <c r="AD108" s="198"/>
      <c r="AE108" s="117">
        <f>M108-J108</f>
        <v>-270.6349616</v>
      </c>
      <c r="AF108" s="110">
        <f>M108/J108</f>
        <v>0.86468251920000005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3">AVERAGE(I107:I122)</f>
        <v>18</v>
      </c>
      <c r="J123" s="137">
        <f t="shared" si="43"/>
        <v>2000</v>
      </c>
      <c r="K123" s="138">
        <f t="shared" ref="K123" si="44">J123/I123</f>
        <v>111.11111111111111</v>
      </c>
      <c r="L123" s="136">
        <f t="shared" ref="L123:M123" si="45">AVERAGE(L107:L122)</f>
        <v>18</v>
      </c>
      <c r="M123" s="137">
        <f t="shared" si="45"/>
        <v>1757.1943095930142</v>
      </c>
      <c r="N123" s="138">
        <f>M123/L123</f>
        <v>97.621906088500793</v>
      </c>
      <c r="O123" s="139">
        <f>L123-I123</f>
        <v>0</v>
      </c>
      <c r="P123" s="140">
        <f>N123-K123</f>
        <v>-13.489205022610321</v>
      </c>
      <c r="Q123" s="141">
        <f>N123/K123</f>
        <v>0.87859715479650713</v>
      </c>
      <c r="R123" s="294"/>
      <c r="S123" s="142">
        <f>S107</f>
        <v>0.70833333333333337</v>
      </c>
      <c r="T123" s="143">
        <f>INDEX(T107:T122,COUNTA(T107:T122))</f>
        <v>0.81821759259259264</v>
      </c>
      <c r="U123" s="144"/>
      <c r="V123" s="166"/>
      <c r="W123" s="187"/>
      <c r="X123" s="188"/>
      <c r="Y123" s="179">
        <f t="shared" ref="Y123:Z123" si="46">SUM(Y107:Y122)</f>
        <v>0</v>
      </c>
      <c r="Z123" s="180">
        <f t="shared" si="46"/>
        <v>0</v>
      </c>
      <c r="AA123" s="285"/>
      <c r="AB123" s="286"/>
      <c r="AC123" s="179">
        <f t="shared" ref="AC123:AD123" si="47">SUM(AC107:AC122)</f>
        <v>4</v>
      </c>
      <c r="AD123" s="180">
        <f t="shared" si="47"/>
        <v>0</v>
      </c>
      <c r="AE123" s="168">
        <f>M123-J123</f>
        <v>-242.80569040698583</v>
      </c>
      <c r="AF123" s="141">
        <f>M123/J123</f>
        <v>0.87859715479650713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196</v>
      </c>
      <c r="D124" s="291"/>
      <c r="E124" s="147">
        <v>54.09</v>
      </c>
      <c r="F124" s="97">
        <v>771</v>
      </c>
      <c r="G124" s="148">
        <f t="shared" ref="G124:G127" si="48">E124*F124</f>
        <v>41703.39</v>
      </c>
      <c r="H124" s="149"/>
      <c r="I124" s="150">
        <v>19</v>
      </c>
      <c r="J124" s="151">
        <v>2000</v>
      </c>
      <c r="K124" s="152">
        <f>J124/I124</f>
        <v>105.26315789473684</v>
      </c>
      <c r="L124" s="153">
        <v>20</v>
      </c>
      <c r="M124" s="151">
        <f>F124/V124*60</f>
        <v>1786.0000000000002</v>
      </c>
      <c r="N124" s="152">
        <f>M124/L124</f>
        <v>89.300000000000011</v>
      </c>
      <c r="O124" s="154">
        <f>L124-I124</f>
        <v>1</v>
      </c>
      <c r="P124" s="155">
        <f>N124-K124</f>
        <v>-15.963157894736824</v>
      </c>
      <c r="Q124" s="156">
        <f>N124/K124</f>
        <v>0.84835000000000016</v>
      </c>
      <c r="R124" s="292">
        <f>Q140</f>
        <v>0.88419626215561564</v>
      </c>
      <c r="S124" s="157">
        <v>0.70833333333333337</v>
      </c>
      <c r="T124" s="158">
        <v>0.72631944444444452</v>
      </c>
      <c r="U124" s="159"/>
      <c r="V124" s="160">
        <v>25.901455767077266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-213.99999999999977</v>
      </c>
      <c r="AF124" s="156">
        <f>M124/J124</f>
        <v>0.89300000000000013</v>
      </c>
      <c r="AG124" s="277">
        <f>AF140</f>
        <v>0.89424394695283849</v>
      </c>
    </row>
    <row r="125" spans="1:33" ht="15.75" customHeight="1">
      <c r="A125" s="298"/>
      <c r="B125" s="163" t="s">
        <v>179</v>
      </c>
      <c r="C125" s="280" t="s">
        <v>195</v>
      </c>
      <c r="D125" s="281"/>
      <c r="E125" s="101">
        <v>47.6</v>
      </c>
      <c r="F125" s="102">
        <v>1485</v>
      </c>
      <c r="G125" s="103">
        <f t="shared" si="48"/>
        <v>70686</v>
      </c>
      <c r="H125" s="26"/>
      <c r="I125" s="104">
        <v>23</v>
      </c>
      <c r="J125" s="105">
        <v>2000</v>
      </c>
      <c r="K125" s="106">
        <f t="shared" ref="K125:K127" si="49">J125/I125</f>
        <v>86.956521739130437</v>
      </c>
      <c r="L125" s="107">
        <v>23</v>
      </c>
      <c r="M125" s="105">
        <f>F125/V125*60</f>
        <v>1787.6552486187838</v>
      </c>
      <c r="N125" s="106">
        <f>M125/L125</f>
        <v>77.724141244294955</v>
      </c>
      <c r="O125" s="108">
        <f>L125-I125</f>
        <v>0</v>
      </c>
      <c r="P125" s="109">
        <f>N125-K125</f>
        <v>-9.232380494835482</v>
      </c>
      <c r="Q125" s="110">
        <f>N125/K125</f>
        <v>0.893827624309392</v>
      </c>
      <c r="R125" s="293"/>
      <c r="S125" s="47">
        <v>0.72986111111111118</v>
      </c>
      <c r="T125" s="48">
        <v>0.76446759259259267</v>
      </c>
      <c r="U125" s="111">
        <v>5.0999999999999979</v>
      </c>
      <c r="V125" s="112">
        <v>49.841824965323895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-212.34475138121616</v>
      </c>
      <c r="AF125" s="110">
        <f>M125/J125</f>
        <v>0.89382762430939189</v>
      </c>
      <c r="AG125" s="278"/>
    </row>
    <row r="126" spans="1:33" ht="15.75" customHeight="1">
      <c r="A126" s="298"/>
      <c r="B126" s="163" t="s">
        <v>179</v>
      </c>
      <c r="C126" s="280" t="s">
        <v>194</v>
      </c>
      <c r="D126" s="281"/>
      <c r="E126" s="101">
        <v>56.87</v>
      </c>
      <c r="F126" s="102">
        <v>1240</v>
      </c>
      <c r="G126" s="103">
        <f t="shared" si="48"/>
        <v>70518.8</v>
      </c>
      <c r="H126" s="26"/>
      <c r="I126" s="104">
        <v>23</v>
      </c>
      <c r="J126" s="105">
        <v>2000</v>
      </c>
      <c r="K126" s="106">
        <f t="shared" si="49"/>
        <v>86.956521739130437</v>
      </c>
      <c r="L126" s="107">
        <v>23</v>
      </c>
      <c r="M126" s="105">
        <f>F126/V126*60</f>
        <v>1788.8212968471134</v>
      </c>
      <c r="N126" s="106">
        <f>M126/L126</f>
        <v>77.774838993352759</v>
      </c>
      <c r="O126" s="108">
        <f>L126-I126</f>
        <v>0</v>
      </c>
      <c r="P126" s="109">
        <f>N126-K126</f>
        <v>-9.1816827457776782</v>
      </c>
      <c r="Q126" s="110">
        <f>N126/K126</f>
        <v>0.89441064842355666</v>
      </c>
      <c r="R126" s="293"/>
      <c r="S126" s="47">
        <v>0.7680555555555556</v>
      </c>
      <c r="T126" s="48">
        <v>0.79693287037037042</v>
      </c>
      <c r="U126" s="111">
        <v>5.1666666666666217</v>
      </c>
      <c r="V126" s="112">
        <v>41.591633625524082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-211.17870315288656</v>
      </c>
      <c r="AF126" s="110">
        <f>M126/J126</f>
        <v>0.89441064842355678</v>
      </c>
      <c r="AG126" s="278"/>
    </row>
    <row r="127" spans="1:33" ht="15.75" customHeight="1">
      <c r="A127" s="298"/>
      <c r="B127" s="163" t="s">
        <v>179</v>
      </c>
      <c r="C127" s="280" t="s">
        <v>193</v>
      </c>
      <c r="D127" s="281"/>
      <c r="E127" s="101">
        <v>56.79</v>
      </c>
      <c r="F127" s="102">
        <v>1605</v>
      </c>
      <c r="G127" s="103">
        <f t="shared" si="48"/>
        <v>91147.95</v>
      </c>
      <c r="H127" s="26"/>
      <c r="I127" s="104">
        <v>23</v>
      </c>
      <c r="J127" s="105">
        <v>2000</v>
      </c>
      <c r="K127" s="106">
        <f t="shared" si="49"/>
        <v>86.956521739130437</v>
      </c>
      <c r="L127" s="107">
        <v>23</v>
      </c>
      <c r="M127" s="105">
        <f>F127/V127*60</f>
        <v>1791.475030156811</v>
      </c>
      <c r="N127" s="106">
        <f>M127/L127</f>
        <v>77.890218702470051</v>
      </c>
      <c r="O127" s="108">
        <f>L127-I127</f>
        <v>0</v>
      </c>
      <c r="P127" s="109">
        <f>N127-K127</f>
        <v>-9.0663030366603863</v>
      </c>
      <c r="Q127" s="110">
        <f>N127/K127</f>
        <v>0.8957375150784056</v>
      </c>
      <c r="R127" s="293"/>
      <c r="S127" s="47">
        <v>0.8</v>
      </c>
      <c r="T127" s="48">
        <v>0.83732638888888888</v>
      </c>
      <c r="U127" s="111">
        <v>5</v>
      </c>
      <c r="V127" s="112">
        <v>53.754586795201206</v>
      </c>
      <c r="W127" s="113"/>
      <c r="X127" s="116"/>
      <c r="Y127" s="12"/>
      <c r="Z127" s="198"/>
      <c r="AA127" s="282"/>
      <c r="AB127" s="283"/>
      <c r="AC127" s="12">
        <v>1</v>
      </c>
      <c r="AD127" s="198"/>
      <c r="AE127" s="117">
        <f>M127-J127</f>
        <v>-208.52496984318896</v>
      </c>
      <c r="AF127" s="110">
        <f>M127/J127</f>
        <v>0.89573751507840549</v>
      </c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50">AVERAGE(I124:I139)</f>
        <v>22</v>
      </c>
      <c r="J140" s="137">
        <f t="shared" si="50"/>
        <v>2000</v>
      </c>
      <c r="K140" s="138">
        <f t="shared" ref="K140" si="51">J140/I140</f>
        <v>90.909090909090907</v>
      </c>
      <c r="L140" s="136">
        <f t="shared" ref="L140:M140" si="52">AVERAGE(L124:L139)</f>
        <v>22.25</v>
      </c>
      <c r="M140" s="137">
        <f t="shared" si="52"/>
        <v>1788.4878939056771</v>
      </c>
      <c r="N140" s="138">
        <f>M140/L140</f>
        <v>80.381478377783239</v>
      </c>
      <c r="O140" s="139">
        <f>L140-I140</f>
        <v>0.25</v>
      </c>
      <c r="P140" s="140">
        <f>N140-K140</f>
        <v>-10.527612531307668</v>
      </c>
      <c r="Q140" s="141">
        <f>N140/K140</f>
        <v>0.88419626215561564</v>
      </c>
      <c r="R140" s="294"/>
      <c r="S140" s="142">
        <f>S124</f>
        <v>0.70833333333333337</v>
      </c>
      <c r="T140" s="143">
        <f>INDEX(T124:T139,COUNTA(T124:T139))</f>
        <v>0.83732638888888888</v>
      </c>
      <c r="U140" s="144"/>
      <c r="V140" s="166"/>
      <c r="W140" s="167"/>
      <c r="X140" s="138"/>
      <c r="Y140" s="179">
        <f t="shared" ref="Y140:Z140" si="53">SUM(Y124:Y139)</f>
        <v>0</v>
      </c>
      <c r="Z140" s="180">
        <f t="shared" si="53"/>
        <v>0</v>
      </c>
      <c r="AA140" s="285"/>
      <c r="AB140" s="286"/>
      <c r="AC140" s="179">
        <f t="shared" ref="AC140:AD140" si="54">SUM(AC124:AC139)</f>
        <v>4</v>
      </c>
      <c r="AD140" s="180">
        <f t="shared" si="54"/>
        <v>0</v>
      </c>
      <c r="AE140" s="168">
        <f>M140-J140</f>
        <v>-211.51210609432292</v>
      </c>
      <c r="AF140" s="141">
        <f>M140/J140</f>
        <v>0.89424394695283849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502" priority="3" operator="greaterThan">
      <formula>0</formula>
    </cfRule>
  </conditionalFormatting>
  <conditionalFormatting sqref="P5:P140 AE5:AE140">
    <cfRule type="cellIs" dxfId="501" priority="6" operator="lessThan">
      <formula>0</formula>
    </cfRule>
  </conditionalFormatting>
  <conditionalFormatting sqref="Q5:Q140 AF5:AF140">
    <cfRule type="cellIs" dxfId="500" priority="4" operator="greaterThan">
      <formula>1</formula>
    </cfRule>
    <cfRule type="cellIs" dxfId="499" priority="5" operator="lessThan">
      <formula>0.8</formula>
    </cfRule>
  </conditionalFormatting>
  <conditionalFormatting sqref="AG5 R5:R140 AG90:AG107">
    <cfRule type="cellIs" dxfId="498" priority="7" operator="lessThan">
      <formula>0.8</formula>
    </cfRule>
  </conditionalFormatting>
  <conditionalFormatting sqref="AG22">
    <cfRule type="cellIs" dxfId="497" priority="11" operator="lessThan">
      <formula>0.8</formula>
    </cfRule>
  </conditionalFormatting>
  <conditionalFormatting sqref="AG37">
    <cfRule type="cellIs" dxfId="496" priority="10" operator="lessThan">
      <formula>0.8</formula>
    </cfRule>
  </conditionalFormatting>
  <conditionalFormatting sqref="AG39:AG78">
    <cfRule type="cellIs" dxfId="495" priority="8" operator="lessThan">
      <formula>0.8</formula>
    </cfRule>
  </conditionalFormatting>
  <conditionalFormatting sqref="AG122">
    <cfRule type="cellIs" dxfId="494" priority="2" operator="lessThan">
      <formula>0.8</formula>
    </cfRule>
  </conditionalFormatting>
  <conditionalFormatting sqref="AG124:AG140">
    <cfRule type="cellIs" dxfId="493" priority="1" operator="lessThan">
      <formula>0.8</formula>
    </cfRule>
  </conditionalFormatting>
  <dataValidations count="1">
    <dataValidation type="list" allowBlank="1" showInputMessage="1" showErrorMessage="1" sqref="AA5:AB140" xr:uid="{A50F8265-6E2C-4E24-ACCF-574B2C6D62B2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FF27D-382A-4D14-929F-A039A1A5673D}">
  <sheetPr codeName="工作表22">
    <tabColor theme="9" tint="0.59999389629810485"/>
  </sheetPr>
  <dimension ref="B1:AR42"/>
  <sheetViews>
    <sheetView zoomScale="70" zoomScaleNormal="70" workbookViewId="0">
      <selection activeCell="S21" sqref="S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258</v>
      </c>
      <c r="D3" s="266"/>
      <c r="E3" s="3" t="s">
        <v>2</v>
      </c>
      <c r="F3" s="267">
        <f>'0422(18度C)'!D1+'0422(4度C)'!D1</f>
        <v>209305</v>
      </c>
      <c r="G3" s="268"/>
      <c r="H3" s="3" t="s">
        <v>3</v>
      </c>
      <c r="I3" s="269">
        <f>'0422(18度C)'!F1+'0422(4度C)'!F1</f>
        <v>6140458.7199999997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445.58644513347599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97.340067340067336</v>
      </c>
      <c r="J6" s="246"/>
      <c r="K6" s="245">
        <f>AVERAGE(D32:O32)</f>
        <v>716.74393808702314</v>
      </c>
      <c r="L6" s="246"/>
      <c r="M6" s="245">
        <f>AVERAGE(P32:X32)</f>
        <v>710.28389734272082</v>
      </c>
      <c r="N6" s="246"/>
      <c r="O6" s="232">
        <f>'0422(4度C)'!Y2</f>
        <v>0</v>
      </c>
      <c r="P6" s="232">
        <f>'0422(4度C)'!Z2</f>
        <v>0</v>
      </c>
      <c r="Q6" s="232">
        <f>'0422(4度C)'!AC2</f>
        <v>63</v>
      </c>
      <c r="R6" s="232">
        <f>'0422(4度C)'!AD2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396.61573683045197</v>
      </c>
      <c r="F7" s="240" t="e">
        <f>AVERAGE(#REF!,D15:K15)</f>
        <v>#REF!</v>
      </c>
      <c r="G7" s="241">
        <f>AVERAGE(D15:K15)</f>
        <v>152.69923501908593</v>
      </c>
      <c r="H7" s="242"/>
      <c r="I7" s="241">
        <f>AVERAGE(L15:O15)</f>
        <v>85.794577142976493</v>
      </c>
      <c r="J7" s="242"/>
      <c r="K7" s="241">
        <f>AVERAGE(D33:O33)</f>
        <v>638.22272989076214</v>
      </c>
      <c r="L7" s="242"/>
      <c r="M7" s="241">
        <f>AVERAGE(P33:X33)</f>
        <v>632.61849253487856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0.88889338096558279</v>
      </c>
      <c r="F8" s="236" t="e">
        <f>AVERAGE(D16:K16,#REF!)</f>
        <v>#REF!</v>
      </c>
      <c r="G8" s="225">
        <f>AVERAGE(D16:K16)</f>
        <v>0.89112728864441715</v>
      </c>
      <c r="H8" s="226"/>
      <c r="I8" s="225">
        <f>AVERAGE(L16:O16)</f>
        <v>0.88225485339248866</v>
      </c>
      <c r="J8" s="226"/>
      <c r="K8" s="225">
        <f>AVERAGE(D34:O34)</f>
        <v>0.88874188509290319</v>
      </c>
      <c r="L8" s="226"/>
      <c r="M8" s="225">
        <f>AVERAGE(P34:X34)</f>
        <v>0.89126926188771005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90</v>
      </c>
      <c r="N14" s="28">
        <v>111.11111111111111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75.524259852858776</v>
      </c>
      <c r="F15" s="35">
        <v>83.155560909995131</v>
      </c>
      <c r="G15" s="35">
        <v>74.933507834329433</v>
      </c>
      <c r="H15" s="35">
        <v>151.85006311884058</v>
      </c>
      <c r="I15" s="35" t="s">
        <v>42</v>
      </c>
      <c r="J15" s="35" t="s">
        <v>42</v>
      </c>
      <c r="K15" s="36">
        <v>378.03278337940566</v>
      </c>
      <c r="L15" s="34" t="s">
        <v>42</v>
      </c>
      <c r="M15" s="37">
        <v>80.331380526191012</v>
      </c>
      <c r="N15" s="35">
        <v>96.691097244056337</v>
      </c>
      <c r="O15" s="38">
        <v>80.361253658682116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0.89370374159216226</v>
      </c>
      <c r="F16" s="43">
        <f t="shared" si="0"/>
        <v>0.89392227978244776</v>
      </c>
      <c r="G16" s="43">
        <f t="shared" si="0"/>
        <v>0.89503912135449037</v>
      </c>
      <c r="H16" s="43">
        <f t="shared" si="0"/>
        <v>0.88336278719511674</v>
      </c>
      <c r="I16" s="43" t="s">
        <v>42</v>
      </c>
      <c r="J16" s="43" t="s">
        <v>42</v>
      </c>
      <c r="K16" s="44">
        <f t="shared" ref="K16" si="1">K15/K14</f>
        <v>0.8896085132978685</v>
      </c>
      <c r="L16" s="42" t="s">
        <v>42</v>
      </c>
      <c r="M16" s="45">
        <f t="shared" ref="M16:O16" si="2">M15/M14</f>
        <v>0.8925708947354557</v>
      </c>
      <c r="N16" s="43">
        <f t="shared" si="2"/>
        <v>0.87021987519650701</v>
      </c>
      <c r="O16" s="46">
        <f t="shared" si="2"/>
        <v>0.88397379024550327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0.25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0.58050925925925911</v>
      </c>
      <c r="F18" s="48">
        <v>0.55696759259259254</v>
      </c>
      <c r="G18" s="48">
        <v>0.60857638888888876</v>
      </c>
      <c r="H18" s="48">
        <v>0.56373842592592582</v>
      </c>
      <c r="I18" s="48" t="s">
        <v>42</v>
      </c>
      <c r="J18" s="48" t="s">
        <v>42</v>
      </c>
      <c r="K18" s="48">
        <v>0.42925925925925917</v>
      </c>
      <c r="L18" s="47" t="s">
        <v>42</v>
      </c>
      <c r="M18" s="49">
        <v>0.78450231481481492</v>
      </c>
      <c r="N18" s="48">
        <v>0.85760416666666661</v>
      </c>
      <c r="O18" s="50">
        <v>0.85085648148148152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10</v>
      </c>
      <c r="F21" s="52">
        <v>11</v>
      </c>
      <c r="G21" s="52">
        <v>11</v>
      </c>
      <c r="H21" s="52">
        <v>10</v>
      </c>
      <c r="I21" s="52"/>
      <c r="J21" s="52"/>
      <c r="K21" s="53">
        <v>9</v>
      </c>
      <c r="L21" s="54"/>
      <c r="M21" s="55">
        <v>3</v>
      </c>
      <c r="N21" s="52">
        <v>5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18</v>
      </c>
      <c r="O23" s="61">
        <v>22.25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965.62500000000011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268.36108661294242</v>
      </c>
      <c r="H33" s="35">
        <v>389.97053518822196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992.09937093275551</v>
      </c>
      <c r="N33" s="35">
        <v>856.52738023777465</v>
      </c>
      <c r="O33" s="35">
        <v>684.15527648211594</v>
      </c>
      <c r="P33" s="34">
        <v>260.41277425013806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649.33490510440367</v>
      </c>
      <c r="W33" s="35">
        <v>874.90412335894086</v>
      </c>
      <c r="X33" s="38">
        <v>745.8221674260318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0.87590076880613144</v>
      </c>
      <c r="H34" s="43">
        <f>H33/H32</f>
        <v>0.89993200428051223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0.90190851902977776</v>
      </c>
      <c r="N34" s="43">
        <f>N33/N32</f>
        <v>0.88701864620093163</v>
      </c>
      <c r="O34" s="43">
        <f>O33/O32</f>
        <v>0.87894948714716292</v>
      </c>
      <c r="P34" s="42">
        <f>P33/P32</f>
        <v>0.89215487474584343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0.89745474689226523</v>
      </c>
      <c r="W34" s="43">
        <f>W33/W32</f>
        <v>0.88758389326269371</v>
      </c>
      <c r="X34" s="46">
        <f>X33/X32</f>
        <v>0.88788353265003794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0.42253472222222221</v>
      </c>
      <c r="H36" s="48">
        <v>0.33008101851851851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0.40313657407407411</v>
      </c>
      <c r="N36" s="48">
        <v>0.69206018518518519</v>
      </c>
      <c r="O36" s="48">
        <v>0.6554282407407408</v>
      </c>
      <c r="P36" s="47">
        <v>0.76230324074074074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0.8400347222222222</v>
      </c>
      <c r="W36" s="48">
        <v>1.1899189814814815</v>
      </c>
      <c r="X36" s="50">
        <v>1.1702314814814812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3.5555555555555554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12796-A395-4741-ADC4-CEA23FC71682}">
  <sheetPr codeName="工作表23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S43" sqref="S43"/>
      <selection pane="bottomLeft" activeCell="S43" sqref="S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134596</v>
      </c>
      <c r="E1" s="88" t="s">
        <v>3</v>
      </c>
      <c r="F1" s="89">
        <f>SUM(G5:G157)</f>
        <v>2765097.79</v>
      </c>
      <c r="G1" s="90" t="s">
        <v>84</v>
      </c>
      <c r="H1" s="91">
        <f>L21+L38+L55+L72+L89+L106+L123+L140+L157</f>
        <v>53.180555555555557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46134</v>
      </c>
      <c r="B2" s="343"/>
      <c r="C2" s="92" t="s">
        <v>40</v>
      </c>
      <c r="D2" s="93">
        <f>AVERAGE(N21,N38,N55,N72,N89,N106,N123,N140,N157)</f>
        <v>635.7319577325917</v>
      </c>
      <c r="E2" s="93" t="s">
        <v>91</v>
      </c>
      <c r="F2" s="94">
        <f>F1/D1</f>
        <v>20.543684730601207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1627</v>
      </c>
      <c r="G5" s="148">
        <f t="shared" ref="G5:G8" si="0">E5*F5</f>
        <v>41716.28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3182.1011673151761</v>
      </c>
      <c r="N5" s="152">
        <f>M5/L5</f>
        <v>289.28192430137966</v>
      </c>
      <c r="O5" s="154">
        <f>L5-I5</f>
        <v>0</v>
      </c>
      <c r="P5" s="155">
        <f>N5-K5</f>
        <v>-37.990802971347591</v>
      </c>
      <c r="Q5" s="156">
        <f>N5/K5</f>
        <v>0.88391699092088238</v>
      </c>
      <c r="R5" s="292">
        <f>Q21</f>
        <v>0.87590076880613144</v>
      </c>
      <c r="S5" s="157">
        <v>0.25</v>
      </c>
      <c r="T5" s="158">
        <v>0.27129629629629631</v>
      </c>
      <c r="U5" s="159"/>
      <c r="V5" s="160">
        <v>30.677842993396908</v>
      </c>
      <c r="W5" s="161"/>
      <c r="X5" s="162"/>
      <c r="Y5" s="295"/>
      <c r="Z5" s="296"/>
      <c r="AA5" s="115">
        <f>M5-J5</f>
        <v>-417.8988326848239</v>
      </c>
      <c r="AB5" s="156">
        <f>M5/J5</f>
        <v>0.88391699092088227</v>
      </c>
      <c r="AC5" s="277">
        <f>AB21</f>
        <v>0.87590076880613144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4265</v>
      </c>
      <c r="G6" s="103">
        <f t="shared" si="0"/>
        <v>125902.8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3152.12508912676</v>
      </c>
      <c r="N6" s="106">
        <f>M6/L6</f>
        <v>262.67709076056332</v>
      </c>
      <c r="O6" s="108">
        <f>L6-I6</f>
        <v>0</v>
      </c>
      <c r="P6" s="109">
        <f>N6-K6</f>
        <v>-37.322909239436683</v>
      </c>
      <c r="Q6" s="110">
        <f>N6/K6</f>
        <v>0.87559030253521108</v>
      </c>
      <c r="R6" s="293"/>
      <c r="S6" s="47">
        <v>0.27499999999999997</v>
      </c>
      <c r="T6" s="48">
        <v>0.33136574074074071</v>
      </c>
      <c r="U6" s="111">
        <v>5.3333333333332611</v>
      </c>
      <c r="V6" s="112">
        <v>81.183326411355239</v>
      </c>
      <c r="W6" s="113"/>
      <c r="X6" s="116"/>
      <c r="Y6" s="282"/>
      <c r="Z6" s="283"/>
      <c r="AA6" s="117">
        <f>M6-J6</f>
        <v>-447.87491087323997</v>
      </c>
      <c r="AB6" s="110">
        <f>M6/J6</f>
        <v>0.87559030253521108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4517</v>
      </c>
      <c r="G7" s="103">
        <f t="shared" si="0"/>
        <v>134832.45000000001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3154.1700687072102</v>
      </c>
      <c r="N7" s="106">
        <f>M7/L7</f>
        <v>262.84750572560085</v>
      </c>
      <c r="O7" s="108">
        <f>L7-I7</f>
        <v>0</v>
      </c>
      <c r="P7" s="109">
        <f>N7-K7</f>
        <v>-37.152494274399146</v>
      </c>
      <c r="Q7" s="110">
        <f>N7/K7</f>
        <v>0.87615835241866946</v>
      </c>
      <c r="R7" s="293"/>
      <c r="S7" s="47">
        <v>0.3347222222222222</v>
      </c>
      <c r="T7" s="48">
        <v>0.39438657407407407</v>
      </c>
      <c r="U7" s="111">
        <v>4.8333333333333428</v>
      </c>
      <c r="V7" s="112">
        <v>85.92434589650459</v>
      </c>
      <c r="W7" s="113"/>
      <c r="X7" s="116"/>
      <c r="Y7" s="282"/>
      <c r="Z7" s="283"/>
      <c r="AA7" s="117">
        <f>M7-J7</f>
        <v>-445.82993129278975</v>
      </c>
      <c r="AB7" s="110">
        <f>M7/J7</f>
        <v>0.87615835241866946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1899</v>
      </c>
      <c r="G8" s="103">
        <f t="shared" si="0"/>
        <v>54254.43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3124.574745659148</v>
      </c>
      <c r="N8" s="106">
        <f>M8/L8</f>
        <v>260.38122880492898</v>
      </c>
      <c r="O8" s="108">
        <f>L8-I8</f>
        <v>0</v>
      </c>
      <c r="P8" s="109">
        <f>N8-K8</f>
        <v>-39.61877119507102</v>
      </c>
      <c r="Q8" s="110">
        <f>N8/K8</f>
        <v>0.86793742934976326</v>
      </c>
      <c r="R8" s="293"/>
      <c r="S8" s="47">
        <v>0.3972222222222222</v>
      </c>
      <c r="T8" s="48">
        <v>0.42253472222222221</v>
      </c>
      <c r="U8" s="111">
        <v>5</v>
      </c>
      <c r="V8" s="112">
        <v>36.465762311588954</v>
      </c>
      <c r="W8" s="113"/>
      <c r="X8" s="116"/>
      <c r="Y8" s="282"/>
      <c r="Z8" s="283"/>
      <c r="AA8" s="117">
        <f>M8-J8</f>
        <v>-475.42525434085201</v>
      </c>
      <c r="AB8" s="110">
        <f>M8/J8</f>
        <v>0.86793742934976337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3153.2427677020733</v>
      </c>
      <c r="N21" s="138">
        <f>M21/L21</f>
        <v>268.36108661294242</v>
      </c>
      <c r="O21" s="139">
        <f>L21-I21</f>
        <v>0</v>
      </c>
      <c r="P21" s="140">
        <f>N21-K21</f>
        <v>-38.021892110461863</v>
      </c>
      <c r="Q21" s="141">
        <f>N21/K21</f>
        <v>0.87590076880613144</v>
      </c>
      <c r="R21" s="294"/>
      <c r="S21" s="142">
        <f>S5</f>
        <v>0.25</v>
      </c>
      <c r="T21" s="143">
        <f>INDEX(T5:T20,COUNTA(T5:T20))</f>
        <v>0.42253472222222221</v>
      </c>
      <c r="U21" s="144"/>
      <c r="V21" s="166"/>
      <c r="W21" s="167"/>
      <c r="X21" s="138"/>
      <c r="Y21" s="285"/>
      <c r="Z21" s="286"/>
      <c r="AA21" s="168">
        <f>M21-J21</f>
        <v>-446.75723229792675</v>
      </c>
      <c r="AB21" s="141">
        <f>M21/J21</f>
        <v>0.87590076880613144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855</v>
      </c>
      <c r="G22" s="148">
        <f t="shared" ref="G22:G23" si="5">E22*F22</f>
        <v>11995.65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2339.5136378466605</v>
      </c>
      <c r="N22" s="152">
        <f>M22/L22</f>
        <v>389.91893964111006</v>
      </c>
      <c r="O22" s="154">
        <f>L22-I22</f>
        <v>0</v>
      </c>
      <c r="P22" s="155">
        <f>N22-K22</f>
        <v>-43.414393692223257</v>
      </c>
      <c r="Q22" s="156">
        <f>N22/K22</f>
        <v>0.89981293763333092</v>
      </c>
      <c r="R22" s="292">
        <f>Q38</f>
        <v>0.89993200428051223</v>
      </c>
      <c r="S22" s="157">
        <v>0.29166666666666669</v>
      </c>
      <c r="T22" s="158">
        <v>0.3068865740740741</v>
      </c>
      <c r="U22" s="159"/>
      <c r="V22" s="160">
        <v>21.927634517752864</v>
      </c>
      <c r="W22" s="158"/>
      <c r="X22" s="169"/>
      <c r="Y22" s="295"/>
      <c r="Z22" s="296"/>
      <c r="AA22" s="115">
        <f>M22-J22</f>
        <v>-260.48636215333954</v>
      </c>
      <c r="AB22" s="156">
        <f>M22/J22</f>
        <v>0.89981293763333092</v>
      </c>
      <c r="AC22" s="277">
        <f>AB38</f>
        <v>0.89993200428051223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1144</v>
      </c>
      <c r="G23" s="103">
        <f t="shared" si="5"/>
        <v>16576.560000000001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2340.1327844120033</v>
      </c>
      <c r="N23" s="106">
        <f>M23/L23</f>
        <v>390.02213073533386</v>
      </c>
      <c r="O23" s="108">
        <f>L23-I23</f>
        <v>0</v>
      </c>
      <c r="P23" s="109">
        <f>N23-K23</f>
        <v>-43.311202597999454</v>
      </c>
      <c r="Q23" s="110">
        <f>N23/K23</f>
        <v>0.90005107092769354</v>
      </c>
      <c r="R23" s="293"/>
      <c r="S23" s="47">
        <v>0.30972222222222223</v>
      </c>
      <c r="T23" s="48">
        <v>0.33008101851851851</v>
      </c>
      <c r="U23" s="111">
        <v>5</v>
      </c>
      <c r="V23" s="112">
        <v>29.331668893843101</v>
      </c>
      <c r="W23" s="113"/>
      <c r="X23" s="13"/>
      <c r="Y23" s="282"/>
      <c r="Z23" s="283"/>
      <c r="AA23" s="117">
        <f>M23-J23</f>
        <v>-259.86721558799672</v>
      </c>
      <c r="AB23" s="110">
        <f>M23/J23</f>
        <v>0.90005107092769354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2339.8232111293319</v>
      </c>
      <c r="N38" s="138">
        <f>M38/L38</f>
        <v>389.97053518822196</v>
      </c>
      <c r="O38" s="139">
        <f>L38-I38</f>
        <v>0</v>
      </c>
      <c r="P38" s="140">
        <f>N38-K38</f>
        <v>-43.362798145111356</v>
      </c>
      <c r="Q38" s="141">
        <f>N38/K38</f>
        <v>0.89993200428051223</v>
      </c>
      <c r="R38" s="294"/>
      <c r="S38" s="142">
        <f>S22</f>
        <v>0.29166666666666669</v>
      </c>
      <c r="T38" s="143">
        <f>INDEX(T22:T37,COUNTA(T22:T37))</f>
        <v>0.33008101851851851</v>
      </c>
      <c r="U38" s="144"/>
      <c r="V38" s="166"/>
      <c r="W38" s="167"/>
      <c r="X38" s="138"/>
      <c r="Y38" s="285"/>
      <c r="Z38" s="286"/>
      <c r="AA38" s="168">
        <f>M38-J38</f>
        <v>-260.17678887066813</v>
      </c>
      <c r="AB38" s="141">
        <f>M38/J38</f>
        <v>0.89993200428051223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3498</v>
      </c>
      <c r="G39" s="148">
        <f t="shared" ref="G39" si="9">E39*F39</f>
        <v>64817.94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2976.2981127982666</v>
      </c>
      <c r="N39" s="152">
        <f>M39/L39</f>
        <v>992.09937093275551</v>
      </c>
      <c r="O39" s="154">
        <f>L39-I39</f>
        <v>0</v>
      </c>
      <c r="P39" s="155">
        <f>N39-K39</f>
        <v>-107.90062906724449</v>
      </c>
      <c r="Q39" s="156">
        <f>N39/K39</f>
        <v>0.90190851902977776</v>
      </c>
      <c r="R39" s="292">
        <f>Q55</f>
        <v>0.90190851902977776</v>
      </c>
      <c r="S39" s="157">
        <v>0.35416666666666669</v>
      </c>
      <c r="T39" s="158">
        <v>0.40313657407407411</v>
      </c>
      <c r="U39" s="159"/>
      <c r="V39" s="112">
        <v>70.517129684524193</v>
      </c>
      <c r="W39" s="161"/>
      <c r="X39" s="162"/>
      <c r="Y39" s="295"/>
      <c r="Z39" s="296"/>
      <c r="AA39" s="115">
        <f>M39-J39</f>
        <v>-323.70188720173337</v>
      </c>
      <c r="AB39" s="156">
        <f>M39/J39</f>
        <v>0.90190851902977776</v>
      </c>
      <c r="AC39" s="277">
        <f>AB55</f>
        <v>0.90190851902977776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2976.2981127982666</v>
      </c>
      <c r="N55" s="138">
        <f t="shared" ref="N55:N64" si="13">M55/L55</f>
        <v>992.09937093275551</v>
      </c>
      <c r="O55" s="139">
        <f t="shared" ref="O55:O64" si="14">L55-I55</f>
        <v>0</v>
      </c>
      <c r="P55" s="140">
        <f t="shared" ref="P55:P64" si="15">N55-K55</f>
        <v>-107.90062906724449</v>
      </c>
      <c r="Q55" s="141">
        <f t="shared" ref="Q55:Q64" si="16">N55/K55</f>
        <v>0.90190851902977776</v>
      </c>
      <c r="R55" s="294"/>
      <c r="S55" s="142">
        <f>S39</f>
        <v>0.35416666666666669</v>
      </c>
      <c r="T55" s="143">
        <f>INDEX(T39:T54,COUNTA(T39:T54))</f>
        <v>0.40313657407407411</v>
      </c>
      <c r="U55" s="144"/>
      <c r="V55" s="166"/>
      <c r="W55" s="99"/>
      <c r="X55" s="69"/>
      <c r="Y55" s="285"/>
      <c r="Z55" s="286"/>
      <c r="AA55" s="168">
        <f t="shared" ref="AA55:AA64" si="17">M55-J55</f>
        <v>-323.70188720173337</v>
      </c>
      <c r="AB55" s="141">
        <f t="shared" ref="AB55:AB64" si="18">M55/J55</f>
        <v>0.90190851902977776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1606</v>
      </c>
      <c r="G56" s="148">
        <f t="shared" ref="G56:G64" si="19">E56*F56</f>
        <v>22532.18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4" si="20">F56/V56*60</f>
        <v>2705.4987012986985</v>
      </c>
      <c r="N56" s="152">
        <f t="shared" si="13"/>
        <v>901.83290043289946</v>
      </c>
      <c r="O56" s="154">
        <f t="shared" si="14"/>
        <v>0</v>
      </c>
      <c r="P56" s="155">
        <f t="shared" si="15"/>
        <v>-98.167099567100536</v>
      </c>
      <c r="Q56" s="156">
        <f t="shared" si="16"/>
        <v>0.90183290043289943</v>
      </c>
      <c r="R56" s="292">
        <f>Q72</f>
        <v>0.88701864620093163</v>
      </c>
      <c r="S56" s="157">
        <v>0.25</v>
      </c>
      <c r="T56" s="158">
        <v>0.2747222222222222</v>
      </c>
      <c r="U56" s="159"/>
      <c r="V56" s="160">
        <v>35.616354187767712</v>
      </c>
      <c r="W56" s="161"/>
      <c r="X56" s="162"/>
      <c r="Y56" s="295"/>
      <c r="Z56" s="296"/>
      <c r="AA56" s="115">
        <f t="shared" si="17"/>
        <v>-294.50129870130149</v>
      </c>
      <c r="AB56" s="156">
        <f t="shared" si="18"/>
        <v>0.90183290043289954</v>
      </c>
      <c r="AC56" s="277">
        <f>AB72</f>
        <v>0.88701864620093163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2217</v>
      </c>
      <c r="G57" s="103">
        <f t="shared" si="19"/>
        <v>31658.76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3175.2322029372494</v>
      </c>
      <c r="N57" s="106">
        <f t="shared" si="13"/>
        <v>1058.4107343124165</v>
      </c>
      <c r="O57" s="108">
        <f t="shared" si="14"/>
        <v>0</v>
      </c>
      <c r="P57" s="109">
        <f t="shared" si="15"/>
        <v>-141.58926568758352</v>
      </c>
      <c r="Q57" s="110">
        <f t="shared" si="16"/>
        <v>0.88200894526034712</v>
      </c>
      <c r="R57" s="293"/>
      <c r="S57" s="47">
        <v>0.28472222222222227</v>
      </c>
      <c r="T57" s="48">
        <v>0.31380787037037039</v>
      </c>
      <c r="U57" s="111">
        <v>15</v>
      </c>
      <c r="V57" s="112">
        <v>41.892999156707283</v>
      </c>
      <c r="W57" s="113"/>
      <c r="X57" s="116"/>
      <c r="Y57" s="282"/>
      <c r="Z57" s="283"/>
      <c r="AA57" s="117">
        <f t="shared" si="17"/>
        <v>-424.76779706275056</v>
      </c>
      <c r="AB57" s="110">
        <f t="shared" si="18"/>
        <v>0.88200894526034712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1281</v>
      </c>
      <c r="G58" s="103">
        <f t="shared" si="19"/>
        <v>23288.579999999998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3174.9903296703314</v>
      </c>
      <c r="N58" s="106">
        <f t="shared" si="13"/>
        <v>1058.3301098901104</v>
      </c>
      <c r="O58" s="108">
        <f t="shared" si="14"/>
        <v>0</v>
      </c>
      <c r="P58" s="109">
        <f t="shared" si="15"/>
        <v>-141.66989010988959</v>
      </c>
      <c r="Q58" s="110">
        <f t="shared" si="16"/>
        <v>0.88194175824175869</v>
      </c>
      <c r="R58" s="293"/>
      <c r="S58" s="47">
        <v>0.32361111111111118</v>
      </c>
      <c r="T58" s="48">
        <v>0.34041666666666676</v>
      </c>
      <c r="U58" s="111">
        <v>15</v>
      </c>
      <c r="V58" s="112">
        <v>24.207947747664669</v>
      </c>
      <c r="W58" s="113"/>
      <c r="X58" s="116"/>
      <c r="Y58" s="282"/>
      <c r="Z58" s="283"/>
      <c r="AA58" s="117">
        <f t="shared" si="17"/>
        <v>-425.00967032966855</v>
      </c>
      <c r="AB58" s="110">
        <f t="shared" si="18"/>
        <v>0.88194175824175869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3467</v>
      </c>
      <c r="G59" s="103">
        <f t="shared" si="19"/>
        <v>62024.630000000005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3174.9466950959518</v>
      </c>
      <c r="N59" s="106">
        <f t="shared" si="13"/>
        <v>793.73667377398795</v>
      </c>
      <c r="O59" s="108">
        <f t="shared" si="14"/>
        <v>0</v>
      </c>
      <c r="P59" s="109">
        <f t="shared" si="15"/>
        <v>-106.26332622601205</v>
      </c>
      <c r="Q59" s="110">
        <f t="shared" si="16"/>
        <v>0.88192963752665332</v>
      </c>
      <c r="R59" s="293"/>
      <c r="S59" s="47">
        <v>0.35069444444444453</v>
      </c>
      <c r="T59" s="48">
        <v>0.39619212962962969</v>
      </c>
      <c r="U59" s="111">
        <v>14.799999999999995</v>
      </c>
      <c r="V59" s="112">
        <v>65.519210234713341</v>
      </c>
      <c r="W59" s="113"/>
      <c r="X59" s="116"/>
      <c r="Y59" s="282"/>
      <c r="Z59" s="283"/>
      <c r="AA59" s="117">
        <f t="shared" si="17"/>
        <v>-425.05330490404822</v>
      </c>
      <c r="AB59" s="110">
        <f t="shared" si="18"/>
        <v>0.88192963752665332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1267</v>
      </c>
      <c r="G60" s="103">
        <f t="shared" si="19"/>
        <v>28228.760000000002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2940.6546900723197</v>
      </c>
      <c r="N60" s="106">
        <f t="shared" si="13"/>
        <v>588.13093801446394</v>
      </c>
      <c r="O60" s="108">
        <f t="shared" si="14"/>
        <v>0</v>
      </c>
      <c r="P60" s="109">
        <f t="shared" si="15"/>
        <v>-71.869061985536064</v>
      </c>
      <c r="Q60" s="110">
        <f t="shared" si="16"/>
        <v>0.89110748184009692</v>
      </c>
      <c r="R60" s="293"/>
      <c r="S60" s="47">
        <v>0.40625000000000011</v>
      </c>
      <c r="T60" s="48">
        <v>0.42420138888888897</v>
      </c>
      <c r="U60" s="111">
        <v>15</v>
      </c>
      <c r="V60" s="112">
        <v>25.851386174869255</v>
      </c>
      <c r="W60" s="113"/>
      <c r="X60" s="116"/>
      <c r="Y60" s="282"/>
      <c r="Z60" s="283"/>
      <c r="AA60" s="117">
        <f t="shared" si="17"/>
        <v>-359.34530992768032</v>
      </c>
      <c r="AB60" s="110">
        <f t="shared" si="18"/>
        <v>0.89110748184009692</v>
      </c>
      <c r="AC60" s="278"/>
    </row>
    <row r="61" spans="1:29" ht="15.75" customHeight="1">
      <c r="A61" s="299"/>
      <c r="B61" s="100" t="s">
        <v>120</v>
      </c>
      <c r="C61" s="280" t="s">
        <v>131</v>
      </c>
      <c r="D61" s="281"/>
      <c r="E61" s="101">
        <v>18.18</v>
      </c>
      <c r="F61" s="102">
        <v>2535</v>
      </c>
      <c r="G61" s="121">
        <f t="shared" si="19"/>
        <v>46086.3</v>
      </c>
      <c r="H61" s="122"/>
      <c r="I61" s="104">
        <v>3</v>
      </c>
      <c r="J61" s="105">
        <v>3600</v>
      </c>
      <c r="K61" s="106">
        <f t="shared" si="21"/>
        <v>1200</v>
      </c>
      <c r="L61" s="107">
        <v>3</v>
      </c>
      <c r="M61" s="105">
        <f t="shared" si="20"/>
        <v>3173.2465909090888</v>
      </c>
      <c r="N61" s="106">
        <f t="shared" si="13"/>
        <v>1057.748863636363</v>
      </c>
      <c r="O61" s="108">
        <f t="shared" si="14"/>
        <v>0</v>
      </c>
      <c r="P61" s="109">
        <f t="shared" si="15"/>
        <v>-142.25113636363699</v>
      </c>
      <c r="Q61" s="110">
        <f t="shared" si="16"/>
        <v>0.8814573863636358</v>
      </c>
      <c r="R61" s="293"/>
      <c r="S61" s="47">
        <v>0.4340277777777779</v>
      </c>
      <c r="T61" s="120">
        <v>0.46730324074074087</v>
      </c>
      <c r="U61" s="111">
        <v>15</v>
      </c>
      <c r="V61" s="112">
        <v>47.931982479945113</v>
      </c>
      <c r="W61" s="113"/>
      <c r="X61" s="116"/>
      <c r="Y61" s="282"/>
      <c r="Z61" s="283"/>
      <c r="AA61" s="117">
        <f t="shared" si="17"/>
        <v>-426.75340909091119</v>
      </c>
      <c r="AB61" s="110">
        <f t="shared" si="18"/>
        <v>0.8814573863636358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5984</v>
      </c>
      <c r="G62" s="121">
        <f t="shared" si="19"/>
        <v>164440.32000000001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3183.5760533891998</v>
      </c>
      <c r="N62" s="106">
        <f t="shared" si="13"/>
        <v>636.71521067783999</v>
      </c>
      <c r="O62" s="123">
        <f t="shared" si="14"/>
        <v>0</v>
      </c>
      <c r="P62" s="124">
        <f t="shared" si="15"/>
        <v>-83.284789322160009</v>
      </c>
      <c r="Q62" s="125">
        <f t="shared" si="16"/>
        <v>0.884326681497</v>
      </c>
      <c r="R62" s="293"/>
      <c r="S62" s="47">
        <v>0.47708333333333347</v>
      </c>
      <c r="T62" s="120">
        <v>0.5553935185185187</v>
      </c>
      <c r="U62" s="111">
        <v>15</v>
      </c>
      <c r="V62" s="112">
        <v>112.77883549154417</v>
      </c>
      <c r="W62" s="113"/>
      <c r="X62" s="116"/>
      <c r="Y62" s="282"/>
      <c r="Z62" s="283"/>
      <c r="AA62" s="117">
        <f t="shared" si="17"/>
        <v>-416.42394661080016</v>
      </c>
      <c r="AB62" s="110">
        <f t="shared" si="18"/>
        <v>0.884326681497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4928</v>
      </c>
      <c r="G63" s="121">
        <f t="shared" si="19"/>
        <v>70371.839999999997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3175.232202937249</v>
      </c>
      <c r="N63" s="106">
        <f t="shared" si="13"/>
        <v>1058.4107343124163</v>
      </c>
      <c r="O63" s="123">
        <f t="shared" si="14"/>
        <v>0</v>
      </c>
      <c r="P63" s="124">
        <f t="shared" si="15"/>
        <v>-141.58926568758375</v>
      </c>
      <c r="Q63" s="125">
        <f t="shared" si="16"/>
        <v>0.8820089452603469</v>
      </c>
      <c r="R63" s="293"/>
      <c r="S63" s="47">
        <v>0.56527777777777788</v>
      </c>
      <c r="T63" s="120">
        <v>0.6299421296296297</v>
      </c>
      <c r="U63" s="111">
        <v>15</v>
      </c>
      <c r="V63" s="112">
        <v>93.120748689334008</v>
      </c>
      <c r="W63" s="113"/>
      <c r="X63" s="116"/>
      <c r="Y63" s="282"/>
      <c r="Z63" s="283"/>
      <c r="AA63" s="117">
        <f t="shared" si="17"/>
        <v>-424.76779706275101</v>
      </c>
      <c r="AB63" s="110">
        <f t="shared" si="18"/>
        <v>0.8820089452603469</v>
      </c>
      <c r="AC63" s="278"/>
    </row>
    <row r="64" spans="1:29" ht="15.75" customHeight="1">
      <c r="A64" s="299"/>
      <c r="B64" s="100" t="s">
        <v>120</v>
      </c>
      <c r="C64" s="280" t="s">
        <v>130</v>
      </c>
      <c r="D64" s="281"/>
      <c r="E64" s="101">
        <v>14.03</v>
      </c>
      <c r="F64" s="102">
        <v>3363</v>
      </c>
      <c r="G64" s="121">
        <f t="shared" si="19"/>
        <v>47182.89</v>
      </c>
      <c r="H64" s="62"/>
      <c r="I64" s="104">
        <v>3</v>
      </c>
      <c r="J64" s="105">
        <v>3000</v>
      </c>
      <c r="K64" s="106">
        <f t="shared" si="21"/>
        <v>1000</v>
      </c>
      <c r="L64" s="118">
        <v>3</v>
      </c>
      <c r="M64" s="105">
        <f t="shared" si="20"/>
        <v>2705.4987012986985</v>
      </c>
      <c r="N64" s="106">
        <f t="shared" si="13"/>
        <v>901.83290043289946</v>
      </c>
      <c r="O64" s="123">
        <f t="shared" si="14"/>
        <v>0</v>
      </c>
      <c r="P64" s="124">
        <f t="shared" si="15"/>
        <v>-98.167099567100536</v>
      </c>
      <c r="Q64" s="125">
        <f t="shared" si="16"/>
        <v>0.90183290043289943</v>
      </c>
      <c r="R64" s="293"/>
      <c r="S64" s="47">
        <v>0.64027777777777783</v>
      </c>
      <c r="T64" s="120">
        <v>0.69206018518518519</v>
      </c>
      <c r="U64" s="111">
        <v>14.883333333333315</v>
      </c>
      <c r="V64" s="112">
        <v>74.581444043252063</v>
      </c>
      <c r="W64" s="113"/>
      <c r="X64" s="116"/>
      <c r="Y64" s="282"/>
      <c r="Z64" s="283"/>
      <c r="AA64" s="117">
        <f t="shared" si="17"/>
        <v>-294.50129870130149</v>
      </c>
      <c r="AB64" s="110">
        <f t="shared" si="18"/>
        <v>0.90183290043289954</v>
      </c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3.5555555555555554</v>
      </c>
      <c r="J72" s="137">
        <f t="shared" si="22"/>
        <v>3433.3333333333335</v>
      </c>
      <c r="K72" s="138">
        <f t="shared" ref="K72" si="23">J72/I72</f>
        <v>965.62500000000011</v>
      </c>
      <c r="L72" s="136">
        <f t="shared" ref="L72:M72" si="24">AVERAGE(L56:L71)</f>
        <v>3.5555555555555554</v>
      </c>
      <c r="M72" s="137">
        <f t="shared" si="24"/>
        <v>3045.4306852898653</v>
      </c>
      <c r="N72" s="138">
        <f t="shared" ref="N72:N80" si="25">M72/L72</f>
        <v>856.52738023777465</v>
      </c>
      <c r="O72" s="139">
        <f t="shared" ref="O72:O80" si="26">L72-I72</f>
        <v>0</v>
      </c>
      <c r="P72" s="140">
        <f t="shared" ref="P72:P80" si="27">N72-K72</f>
        <v>-109.09761976222546</v>
      </c>
      <c r="Q72" s="141">
        <f t="shared" ref="Q72:Q80" si="28">N72/K72</f>
        <v>0.88701864620093163</v>
      </c>
      <c r="R72" s="294"/>
      <c r="S72" s="142">
        <f>S56</f>
        <v>0.25</v>
      </c>
      <c r="T72" s="143">
        <f>INDEX(T56:T71,COUNTA(T56:T71))</f>
        <v>0.69206018518518519</v>
      </c>
      <c r="U72" s="144"/>
      <c r="V72" s="166"/>
      <c r="W72" s="99"/>
      <c r="X72" s="69"/>
      <c r="Y72" s="285"/>
      <c r="Z72" s="286"/>
      <c r="AA72" s="168">
        <f t="shared" ref="AA72:AA80" si="29">M72-J72</f>
        <v>-387.90264804346816</v>
      </c>
      <c r="AB72" s="141">
        <f t="shared" ref="AB72:AB80" si="30">M72/J72</f>
        <v>0.88701864620093163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1566</v>
      </c>
      <c r="G73" s="148">
        <f t="shared" ref="G73:G80" si="31">E73*F73</f>
        <v>37145.519999999997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3178.7775423838129</v>
      </c>
      <c r="N73" s="152">
        <f t="shared" si="25"/>
        <v>635.75550847676254</v>
      </c>
      <c r="O73" s="154">
        <f t="shared" si="26"/>
        <v>0</v>
      </c>
      <c r="P73" s="155">
        <f t="shared" si="27"/>
        <v>-84.244491523237457</v>
      </c>
      <c r="Q73" s="156">
        <f t="shared" si="28"/>
        <v>0.88299376177328126</v>
      </c>
      <c r="R73" s="292">
        <f>Q89</f>
        <v>0.87894948714716292</v>
      </c>
      <c r="S73" s="157">
        <v>0.25</v>
      </c>
      <c r="T73" s="158">
        <v>0.27052083333333332</v>
      </c>
      <c r="U73" s="159"/>
      <c r="V73" s="160">
        <v>29.558532721210177</v>
      </c>
      <c r="W73" s="158"/>
      <c r="X73" s="169"/>
      <c r="Y73" s="295"/>
      <c r="Z73" s="296"/>
      <c r="AA73" s="115">
        <f t="shared" si="29"/>
        <v>-421.22245761618706</v>
      </c>
      <c r="AB73" s="156">
        <f t="shared" si="30"/>
        <v>0.88299376177328137</v>
      </c>
      <c r="AC73" s="277">
        <f>AB89</f>
        <v>0.87894948714716281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1909</v>
      </c>
      <c r="G74" s="103">
        <f t="shared" si="31"/>
        <v>31803.94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3168.3715831599138</v>
      </c>
      <c r="N74" s="106">
        <f t="shared" si="25"/>
        <v>633.67431663198272</v>
      </c>
      <c r="O74" s="108">
        <f t="shared" si="26"/>
        <v>0</v>
      </c>
      <c r="P74" s="109">
        <f t="shared" si="27"/>
        <v>-86.32568336801728</v>
      </c>
      <c r="Q74" s="110">
        <f t="shared" si="28"/>
        <v>0.88010321754442045</v>
      </c>
      <c r="R74" s="293"/>
      <c r="S74" s="47">
        <v>0.28055555555555556</v>
      </c>
      <c r="T74" s="48">
        <v>0.30565972222222221</v>
      </c>
      <c r="U74" s="111">
        <v>15</v>
      </c>
      <c r="V74" s="112">
        <v>36.151062775839492</v>
      </c>
      <c r="W74" s="113"/>
      <c r="X74" s="13"/>
      <c r="Y74" s="282"/>
      <c r="Z74" s="283"/>
      <c r="AA74" s="117">
        <f t="shared" si="29"/>
        <v>-431.62841684008617</v>
      </c>
      <c r="AB74" s="110">
        <f t="shared" si="30"/>
        <v>0.88010321754442056</v>
      </c>
      <c r="AC74" s="278"/>
    </row>
    <row r="75" spans="1:29" ht="15.75" customHeight="1">
      <c r="A75" s="288"/>
      <c r="B75" s="100" t="s">
        <v>120</v>
      </c>
      <c r="C75" s="280" t="s">
        <v>255</v>
      </c>
      <c r="D75" s="281"/>
      <c r="E75" s="101">
        <v>25.2</v>
      </c>
      <c r="F75" s="102">
        <v>5257</v>
      </c>
      <c r="G75" s="103">
        <f t="shared" si="31"/>
        <v>132476.4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3009.9384</v>
      </c>
      <c r="N75" s="106">
        <f t="shared" si="25"/>
        <v>1003.3128</v>
      </c>
      <c r="O75" s="108">
        <f t="shared" si="26"/>
        <v>0</v>
      </c>
      <c r="P75" s="109">
        <f t="shared" si="27"/>
        <v>-196.68719999999996</v>
      </c>
      <c r="Q75" s="110">
        <f t="shared" si="28"/>
        <v>0.836094</v>
      </c>
      <c r="R75" s="293"/>
      <c r="S75" s="47">
        <v>0.31597222222222227</v>
      </c>
      <c r="T75" s="48">
        <v>0.388738425925926</v>
      </c>
      <c r="U75" s="111">
        <v>14.850000000000083</v>
      </c>
      <c r="V75" s="112">
        <v>104.79284227212091</v>
      </c>
      <c r="W75" s="113"/>
      <c r="X75" s="13"/>
      <c r="Y75" s="282"/>
      <c r="Z75" s="283"/>
      <c r="AA75" s="117">
        <f t="shared" si="29"/>
        <v>-590.0616</v>
      </c>
      <c r="AB75" s="110">
        <f t="shared" si="30"/>
        <v>0.836094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2316</v>
      </c>
      <c r="G76" s="103">
        <f t="shared" si="31"/>
        <v>57969.48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3216.9933753375308</v>
      </c>
      <c r="N76" s="106">
        <f t="shared" si="25"/>
        <v>643.39867506750613</v>
      </c>
      <c r="O76" s="108">
        <f t="shared" si="26"/>
        <v>0</v>
      </c>
      <c r="P76" s="109">
        <f t="shared" si="27"/>
        <v>-76.601324932493867</v>
      </c>
      <c r="Q76" s="110">
        <f t="shared" si="28"/>
        <v>0.89360927092709186</v>
      </c>
      <c r="R76" s="293"/>
      <c r="S76" s="47">
        <v>0.39861111111111119</v>
      </c>
      <c r="T76" s="48">
        <v>0.42859953703703713</v>
      </c>
      <c r="U76" s="111">
        <v>15</v>
      </c>
      <c r="V76" s="112">
        <v>43.195612731226142</v>
      </c>
      <c r="W76" s="113"/>
      <c r="X76" s="116"/>
      <c r="Y76" s="282"/>
      <c r="Z76" s="283"/>
      <c r="AA76" s="117">
        <f t="shared" si="29"/>
        <v>-383.00662466246922</v>
      </c>
      <c r="AB76" s="110">
        <f t="shared" si="30"/>
        <v>0.89360927092709186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2724</v>
      </c>
      <c r="G77" s="103">
        <f t="shared" si="31"/>
        <v>67609.680000000008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3207.9552034133021</v>
      </c>
      <c r="N77" s="106">
        <f t="shared" si="25"/>
        <v>641.59104068266038</v>
      </c>
      <c r="O77" s="108">
        <f t="shared" si="26"/>
        <v>0</v>
      </c>
      <c r="P77" s="109">
        <f t="shared" si="27"/>
        <v>-78.408959317339622</v>
      </c>
      <c r="Q77" s="110">
        <f t="shared" si="28"/>
        <v>0.89109866761480605</v>
      </c>
      <c r="R77" s="293"/>
      <c r="S77" s="47">
        <v>0.43888888888888899</v>
      </c>
      <c r="T77" s="48">
        <v>0.47425925925925938</v>
      </c>
      <c r="U77" s="111">
        <v>14.816666666666691</v>
      </c>
      <c r="V77" s="112">
        <v>50.948342366532401</v>
      </c>
      <c r="W77" s="113"/>
      <c r="X77" s="116"/>
      <c r="Y77" s="282"/>
      <c r="Z77" s="283"/>
      <c r="AA77" s="117">
        <f t="shared" si="29"/>
        <v>-392.04479658669788</v>
      </c>
      <c r="AB77" s="110">
        <f t="shared" si="30"/>
        <v>0.89109866761480616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3565</v>
      </c>
      <c r="G78" s="121">
        <f t="shared" si="31"/>
        <v>106950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3184.5600000000009</v>
      </c>
      <c r="N78" s="106">
        <f t="shared" si="25"/>
        <v>796.14000000000021</v>
      </c>
      <c r="O78" s="108">
        <f t="shared" si="26"/>
        <v>0</v>
      </c>
      <c r="P78" s="109">
        <f t="shared" si="27"/>
        <v>-103.85999999999979</v>
      </c>
      <c r="Q78" s="110">
        <f t="shared" si="28"/>
        <v>0.88460000000000027</v>
      </c>
      <c r="R78" s="293"/>
      <c r="S78" s="47">
        <v>0.48402777777777789</v>
      </c>
      <c r="T78" s="120">
        <v>0.53067129629629639</v>
      </c>
      <c r="U78" s="111">
        <v>15</v>
      </c>
      <c r="V78" s="112">
        <v>67.167834802924091</v>
      </c>
      <c r="W78" s="113"/>
      <c r="X78" s="50"/>
      <c r="Y78" s="282"/>
      <c r="Z78" s="283"/>
      <c r="AA78" s="117">
        <f t="shared" si="29"/>
        <v>-415.43999999999915</v>
      </c>
      <c r="AB78" s="110">
        <f t="shared" si="30"/>
        <v>0.88460000000000027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3903</v>
      </c>
      <c r="G79" s="121">
        <f t="shared" si="31"/>
        <v>92579.159999999989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3178.7775423838125</v>
      </c>
      <c r="N79" s="106">
        <f t="shared" si="25"/>
        <v>635.75550847676254</v>
      </c>
      <c r="O79" s="123">
        <f t="shared" si="26"/>
        <v>0</v>
      </c>
      <c r="P79" s="124">
        <f t="shared" si="27"/>
        <v>-84.244491523237457</v>
      </c>
      <c r="Q79" s="125">
        <f t="shared" si="28"/>
        <v>0.88299376177328126</v>
      </c>
      <c r="R79" s="293"/>
      <c r="S79" s="47">
        <v>0.5409722222222223</v>
      </c>
      <c r="T79" s="120">
        <v>0.59212962962962967</v>
      </c>
      <c r="U79" s="111">
        <v>14.833333333333307</v>
      </c>
      <c r="V79" s="112">
        <v>73.669829636579394</v>
      </c>
      <c r="W79" s="113"/>
      <c r="X79" s="116"/>
      <c r="Y79" s="282"/>
      <c r="Z79" s="283"/>
      <c r="AA79" s="117">
        <f t="shared" si="29"/>
        <v>-421.22245761618751</v>
      </c>
      <c r="AB79" s="110">
        <f t="shared" si="30"/>
        <v>0.88299376177328126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4057</v>
      </c>
      <c r="G80" s="121">
        <f t="shared" si="31"/>
        <v>67589.62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3168.3715831599138</v>
      </c>
      <c r="N80" s="106">
        <f t="shared" si="25"/>
        <v>633.67431663198272</v>
      </c>
      <c r="O80" s="123">
        <f t="shared" si="26"/>
        <v>0</v>
      </c>
      <c r="P80" s="124">
        <f t="shared" si="27"/>
        <v>-86.32568336801728</v>
      </c>
      <c r="Q80" s="125">
        <f t="shared" si="28"/>
        <v>0.88010321754442045</v>
      </c>
      <c r="R80" s="293"/>
      <c r="S80" s="47">
        <v>0.60208333333333341</v>
      </c>
      <c r="T80" s="120">
        <v>0.6554282407407408</v>
      </c>
      <c r="U80" s="111">
        <v>15</v>
      </c>
      <c r="V80" s="112">
        <v>76.828109838439403</v>
      </c>
      <c r="W80" s="113"/>
      <c r="X80" s="116"/>
      <c r="Y80" s="282"/>
      <c r="Z80" s="283"/>
      <c r="AA80" s="117">
        <f t="shared" si="29"/>
        <v>-431.62841684008617</v>
      </c>
      <c r="AB80" s="110">
        <f t="shared" si="30"/>
        <v>0.88010321754442056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3164.2181537297861</v>
      </c>
      <c r="N89" s="138">
        <f>M89/L89</f>
        <v>684.15527648211594</v>
      </c>
      <c r="O89" s="139">
        <f>L89-I89</f>
        <v>0</v>
      </c>
      <c r="P89" s="140">
        <f>N89-K89</f>
        <v>-94.223101896262392</v>
      </c>
      <c r="Q89" s="141">
        <f>N89/K89</f>
        <v>0.87894948714716292</v>
      </c>
      <c r="R89" s="294"/>
      <c r="S89" s="142">
        <f>S73</f>
        <v>0.25</v>
      </c>
      <c r="T89" s="143">
        <f>INDEX(T73:T88,COUNTA(T73:T88))</f>
        <v>0.6554282407407408</v>
      </c>
      <c r="U89" s="144"/>
      <c r="V89" s="166"/>
      <c r="W89" s="167"/>
      <c r="X89" s="138"/>
      <c r="Y89" s="285"/>
      <c r="Z89" s="286"/>
      <c r="AA89" s="168">
        <f>M89-J89</f>
        <v>-435.78184627021392</v>
      </c>
      <c r="AB89" s="141">
        <f>M89/J89</f>
        <v>0.87894948714716281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1391</v>
      </c>
      <c r="G90" s="148">
        <f t="shared" ref="G90:G92" si="36">E90*F90</f>
        <v>39740.870000000003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3124.7378161628794</v>
      </c>
      <c r="N90" s="152">
        <f>M90/L90</f>
        <v>260.39481801357329</v>
      </c>
      <c r="O90" s="154">
        <f>L90-I90</f>
        <v>0</v>
      </c>
      <c r="P90" s="155">
        <f>N90-K90</f>
        <v>-39.605181986426715</v>
      </c>
      <c r="Q90" s="156">
        <f>N90/K90</f>
        <v>0.8679827267119109</v>
      </c>
      <c r="R90" s="292">
        <f>Q106</f>
        <v>0.89215487474584343</v>
      </c>
      <c r="S90" s="157">
        <v>0.70833333333333337</v>
      </c>
      <c r="T90" s="158">
        <v>0.72687500000000005</v>
      </c>
      <c r="U90" s="159"/>
      <c r="V90" s="160">
        <v>26.709440890784027</v>
      </c>
      <c r="W90" s="158"/>
      <c r="X90" s="169"/>
      <c r="Y90" s="295"/>
      <c r="Z90" s="296"/>
      <c r="AA90" s="115">
        <f>M90-J90</f>
        <v>-475.26218383712057</v>
      </c>
      <c r="AB90" s="156">
        <f>M90/J90</f>
        <v>0.8679827267119109</v>
      </c>
      <c r="AC90" s="277">
        <f>AB106</f>
        <v>0.89215487474584332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293</v>
      </c>
      <c r="G91" s="103">
        <f t="shared" si="36"/>
        <v>5909.81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3252.8100726392604</v>
      </c>
      <c r="N91" s="106">
        <f>M91/L91</f>
        <v>271.0675060532717</v>
      </c>
      <c r="O91" s="108">
        <f>L91-I91</f>
        <v>0</v>
      </c>
      <c r="P91" s="109">
        <f>N91-K91</f>
        <v>-28.9324939467283</v>
      </c>
      <c r="Q91" s="110">
        <f>N91/K91</f>
        <v>0.90355835351090563</v>
      </c>
      <c r="R91" s="293"/>
      <c r="S91" s="47">
        <v>0.73055555555555562</v>
      </c>
      <c r="T91" s="48">
        <v>0.73430555555555566</v>
      </c>
      <c r="U91" s="111">
        <v>5.3000000000000291</v>
      </c>
      <c r="V91" s="112">
        <v>5.4045577846283424</v>
      </c>
      <c r="W91" s="113"/>
      <c r="X91" s="13"/>
      <c r="Y91" s="282"/>
      <c r="Z91" s="283"/>
      <c r="AA91" s="117">
        <f>M91-J91</f>
        <v>-347.1899273607396</v>
      </c>
      <c r="AB91" s="110">
        <f>M91/J91</f>
        <v>0.90355835351090563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1940</v>
      </c>
      <c r="G92" s="103">
        <f t="shared" si="36"/>
        <v>39614.800000000003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3257.7247584529687</v>
      </c>
      <c r="N92" s="106">
        <f>M92/L92</f>
        <v>250.59421218868991</v>
      </c>
      <c r="O92" s="108">
        <f>L92-I92</f>
        <v>0</v>
      </c>
      <c r="P92" s="109">
        <f>N92-K92</f>
        <v>-26.328864734386997</v>
      </c>
      <c r="Q92" s="110">
        <f>N92/K92</f>
        <v>0.90492354401471364</v>
      </c>
      <c r="R92" s="293"/>
      <c r="S92" s="47">
        <v>0.73750000000000004</v>
      </c>
      <c r="T92" s="48">
        <v>0.76230324074074074</v>
      </c>
      <c r="U92" s="111">
        <v>4.5999999999999197</v>
      </c>
      <c r="V92" s="112">
        <v>35.730458719071201</v>
      </c>
      <c r="W92" s="113"/>
      <c r="X92" s="13"/>
      <c r="Y92" s="282"/>
      <c r="Z92" s="283"/>
      <c r="AA92" s="117">
        <f>M92-J92</f>
        <v>-342.27524154703133</v>
      </c>
      <c r="AB92" s="110">
        <f>M92/J92</f>
        <v>0.90492354401471353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3211.7575490850359</v>
      </c>
      <c r="N106" s="138">
        <f>M106/L106</f>
        <v>260.41277425013806</v>
      </c>
      <c r="O106" s="139">
        <f>L106-I106</f>
        <v>0</v>
      </c>
      <c r="P106" s="140">
        <f>N106-K106</f>
        <v>-31.479117641753817</v>
      </c>
      <c r="Q106" s="141">
        <f>N106/K106</f>
        <v>0.89215487474584343</v>
      </c>
      <c r="R106" s="294"/>
      <c r="S106" s="142">
        <f>S90</f>
        <v>0.70833333333333337</v>
      </c>
      <c r="T106" s="143">
        <f>INDEX(T90:T105,COUNTA(T90:T105))</f>
        <v>0.76230324074074074</v>
      </c>
      <c r="U106" s="144"/>
      <c r="V106" s="166"/>
      <c r="W106" s="167"/>
      <c r="X106" s="138"/>
      <c r="Y106" s="285"/>
      <c r="Z106" s="286"/>
      <c r="AA106" s="168">
        <f>M106-J106</f>
        <v>-388.24245091496414</v>
      </c>
      <c r="AB106" s="141">
        <f>M106/J106</f>
        <v>0.89215487474584332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2672</v>
      </c>
      <c r="G107" s="148">
        <f t="shared" ref="G107:G110" si="40">E107*F107</f>
        <v>46011.839999999997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2979.7868214772948</v>
      </c>
      <c r="N107" s="152">
        <f>M107/L107</f>
        <v>993.26227382576496</v>
      </c>
      <c r="O107" s="154">
        <f>L107-I107</f>
        <v>0</v>
      </c>
      <c r="P107" s="155">
        <f>N107-K107</f>
        <v>-106.73772617423504</v>
      </c>
      <c r="Q107" s="156">
        <f>N107/K107</f>
        <v>0.90296570347796812</v>
      </c>
      <c r="R107" s="292">
        <f>Q123</f>
        <v>0.89745474689226523</v>
      </c>
      <c r="S107" s="157">
        <v>0.70833333333333337</v>
      </c>
      <c r="T107" s="158">
        <v>0.74569444444444444</v>
      </c>
      <c r="U107" s="159"/>
      <c r="V107" s="160">
        <v>53.802506556666309</v>
      </c>
      <c r="W107" s="161"/>
      <c r="X107" s="162"/>
      <c r="Y107" s="295"/>
      <c r="Z107" s="296"/>
      <c r="AA107" s="115">
        <f>M107-J107</f>
        <v>-320.21317852270522</v>
      </c>
      <c r="AB107" s="156">
        <f>M107/J107</f>
        <v>0.90296570347796812</v>
      </c>
      <c r="AC107" s="277">
        <f>AB123</f>
        <v>0.89745474689226523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1848</v>
      </c>
      <c r="G108" s="103">
        <f t="shared" si="40"/>
        <v>45349.919999999998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2686.5248078299373</v>
      </c>
      <c r="N108" s="106">
        <f>M108/L108</f>
        <v>671.63120195748434</v>
      </c>
      <c r="O108" s="108">
        <f>L108-I108</f>
        <v>0</v>
      </c>
      <c r="P108" s="109">
        <f>N108-K108</f>
        <v>-78.368798042515664</v>
      </c>
      <c r="Q108" s="110">
        <f>N108/K108</f>
        <v>0.89550826927664573</v>
      </c>
      <c r="R108" s="293"/>
      <c r="S108" s="47">
        <v>0.74861111111111112</v>
      </c>
      <c r="T108" s="48">
        <v>0.77726851851851853</v>
      </c>
      <c r="U108" s="111">
        <v>5</v>
      </c>
      <c r="V108" s="112">
        <v>41.272650703554916</v>
      </c>
      <c r="W108" s="113"/>
      <c r="X108" s="116"/>
      <c r="Y108" s="282"/>
      <c r="Z108" s="283"/>
      <c r="AA108" s="117">
        <f>M108-J108</f>
        <v>-313.47519217006266</v>
      </c>
      <c r="AB108" s="110">
        <f>M108/J108</f>
        <v>0.89550826927664573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578</v>
      </c>
      <c r="G109" s="103">
        <f t="shared" si="40"/>
        <v>12993.44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2687.0817574676316</v>
      </c>
      <c r="N109" s="106">
        <f>M109/L109</f>
        <v>537.41635149352635</v>
      </c>
      <c r="O109" s="108">
        <f>L109-I109</f>
        <v>0</v>
      </c>
      <c r="P109" s="109">
        <f>N109-K109</f>
        <v>-62.583648506473651</v>
      </c>
      <c r="Q109" s="110">
        <f>N109/K109</f>
        <v>0.89569391915587726</v>
      </c>
      <c r="R109" s="293"/>
      <c r="S109" s="47">
        <v>0.78125</v>
      </c>
      <c r="T109" s="48">
        <v>0.79020833333333329</v>
      </c>
      <c r="U109" s="111">
        <v>5.7333333333333236</v>
      </c>
      <c r="V109" s="112">
        <v>12.906194574698478</v>
      </c>
      <c r="W109" s="113"/>
      <c r="X109" s="116"/>
      <c r="Y109" s="282"/>
      <c r="Z109" s="283"/>
      <c r="AA109" s="117">
        <f>M109-J109</f>
        <v>-312.91824253236837</v>
      </c>
      <c r="AB109" s="110">
        <f>M109/J109</f>
        <v>0.89569391915587726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2983</v>
      </c>
      <c r="G110" s="103">
        <f t="shared" si="40"/>
        <v>69414.41</v>
      </c>
      <c r="H110" s="26"/>
      <c r="I110" s="104">
        <v>5</v>
      </c>
      <c r="J110" s="105">
        <v>3000</v>
      </c>
      <c r="K110" s="106">
        <f t="shared" si="41"/>
        <v>600</v>
      </c>
      <c r="L110" s="107">
        <v>5</v>
      </c>
      <c r="M110" s="105">
        <f>F110/V110*60</f>
        <v>2685.2999999999984</v>
      </c>
      <c r="N110" s="106">
        <f>M110/L110</f>
        <v>537.05999999999972</v>
      </c>
      <c r="O110" s="108">
        <f>L110-I110</f>
        <v>0</v>
      </c>
      <c r="P110" s="109">
        <f>N110-K110</f>
        <v>-62.940000000000282</v>
      </c>
      <c r="Q110" s="110">
        <f>N110/K110</f>
        <v>0.89509999999999956</v>
      </c>
      <c r="R110" s="293"/>
      <c r="S110" s="47">
        <v>0.79374999999999996</v>
      </c>
      <c r="T110" s="48">
        <v>0.8400347222222222</v>
      </c>
      <c r="U110" s="111">
        <v>5.0999999999999979</v>
      </c>
      <c r="V110" s="112">
        <v>66.651770751871339</v>
      </c>
      <c r="W110" s="113"/>
      <c r="X110" s="116"/>
      <c r="Y110" s="282"/>
      <c r="Z110" s="283"/>
      <c r="AA110" s="117">
        <f>M110-J110</f>
        <v>-314.70000000000164</v>
      </c>
      <c r="AB110" s="110">
        <f>M110/J110</f>
        <v>0.89509999999999945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4.25</v>
      </c>
      <c r="J123" s="137">
        <f t="shared" si="42"/>
        <v>3075</v>
      </c>
      <c r="K123" s="138">
        <f t="shared" ref="K123" si="43">J123/I123</f>
        <v>723.52941176470586</v>
      </c>
      <c r="L123" s="136">
        <f t="shared" ref="L123:M123" si="44">AVERAGE(L107:L122)</f>
        <v>4.25</v>
      </c>
      <c r="M123" s="137">
        <f t="shared" si="44"/>
        <v>2759.6733466937158</v>
      </c>
      <c r="N123" s="138">
        <f t="shared" ref="N123:N135" si="45">M123/L123</f>
        <v>649.33490510440367</v>
      </c>
      <c r="O123" s="139">
        <f t="shared" ref="O123:O135" si="46">L123-I123</f>
        <v>0</v>
      </c>
      <c r="P123" s="140">
        <f t="shared" ref="P123:P135" si="47">N123-K123</f>
        <v>-74.194506660302181</v>
      </c>
      <c r="Q123" s="141">
        <f t="shared" ref="Q123:Q135" si="48">N123/K123</f>
        <v>0.89745474689226523</v>
      </c>
      <c r="R123" s="294"/>
      <c r="S123" s="142">
        <f>S107</f>
        <v>0.70833333333333337</v>
      </c>
      <c r="T123" s="143">
        <f>INDEX(T107:T122,COUNTA(T107:T122))</f>
        <v>0.8400347222222222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-315.32665330628424</v>
      </c>
      <c r="AB123" s="141">
        <f t="shared" ref="AB123:AB135" si="50">M123/J123</f>
        <v>0.89745474689226523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463</v>
      </c>
      <c r="G124" s="148">
        <f t="shared" ref="G124:G135" si="51">E124*F124</f>
        <v>10315.640000000001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2941.4488235294152</v>
      </c>
      <c r="N124" s="152">
        <f t="shared" si="45"/>
        <v>588.28976470588304</v>
      </c>
      <c r="O124" s="154">
        <f t="shared" si="46"/>
        <v>0</v>
      </c>
      <c r="P124" s="155">
        <f t="shared" si="47"/>
        <v>-71.710235294116956</v>
      </c>
      <c r="Q124" s="156">
        <f t="shared" si="48"/>
        <v>0.89134812834224708</v>
      </c>
      <c r="R124" s="292">
        <f>Q140</f>
        <v>0.88758389326269371</v>
      </c>
      <c r="S124" s="157">
        <v>0.70833333333333337</v>
      </c>
      <c r="T124" s="158">
        <v>0.71488425925925925</v>
      </c>
      <c r="U124" s="159"/>
      <c r="V124" s="160">
        <v>9.4443254554628133</v>
      </c>
      <c r="W124" s="161"/>
      <c r="X124" s="162"/>
      <c r="Y124" s="295"/>
      <c r="Z124" s="296"/>
      <c r="AA124" s="115">
        <f t="shared" si="49"/>
        <v>-358.55117647058478</v>
      </c>
      <c r="AB124" s="156">
        <f t="shared" si="50"/>
        <v>0.89134812834224708</v>
      </c>
      <c r="AC124" s="277">
        <f>AB140</f>
        <v>0.88758389326269371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2310</v>
      </c>
      <c r="G125" s="103">
        <f t="shared" si="51"/>
        <v>32409.3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2704.8151742993887</v>
      </c>
      <c r="N125" s="106">
        <f t="shared" si="45"/>
        <v>901.60505809979622</v>
      </c>
      <c r="O125" s="108">
        <f t="shared" si="46"/>
        <v>0</v>
      </c>
      <c r="P125" s="109">
        <f t="shared" si="47"/>
        <v>-98.394941900203776</v>
      </c>
      <c r="Q125" s="110">
        <f t="shared" si="48"/>
        <v>0.90160505809979619</v>
      </c>
      <c r="R125" s="293"/>
      <c r="S125" s="47">
        <v>0.72499999999999998</v>
      </c>
      <c r="T125" s="48">
        <v>0.76057870370370373</v>
      </c>
      <c r="U125" s="111">
        <v>14.566666666666652</v>
      </c>
      <c r="V125" s="112">
        <v>51.24194855047746</v>
      </c>
      <c r="W125" s="113"/>
      <c r="X125" s="116"/>
      <c r="Y125" s="282"/>
      <c r="Z125" s="283"/>
      <c r="AA125" s="117">
        <f t="shared" si="49"/>
        <v>-295.18482570061133</v>
      </c>
      <c r="AB125" s="110">
        <f t="shared" si="50"/>
        <v>0.90160505809979619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431</v>
      </c>
      <c r="G126" s="103">
        <f t="shared" si="51"/>
        <v>7197.7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3176.6925000000006</v>
      </c>
      <c r="N126" s="106">
        <f t="shared" si="45"/>
        <v>1058.8975000000003</v>
      </c>
      <c r="O126" s="108">
        <f t="shared" si="46"/>
        <v>0</v>
      </c>
      <c r="P126" s="109">
        <f t="shared" si="47"/>
        <v>-141.10249999999974</v>
      </c>
      <c r="Q126" s="110">
        <f t="shared" si="48"/>
        <v>0.88241458333333356</v>
      </c>
      <c r="R126" s="293"/>
      <c r="S126" s="47">
        <v>0.77083333333333326</v>
      </c>
      <c r="T126" s="48">
        <v>0.77648148148148144</v>
      </c>
      <c r="U126" s="111">
        <v>14.766666666666524</v>
      </c>
      <c r="V126" s="112">
        <v>8.1405424037737344</v>
      </c>
      <c r="W126" s="113"/>
      <c r="X126" s="116"/>
      <c r="Y126" s="282"/>
      <c r="Z126" s="283"/>
      <c r="AA126" s="117">
        <f t="shared" si="49"/>
        <v>-423.30749999999944</v>
      </c>
      <c r="AB126" s="110">
        <f t="shared" si="50"/>
        <v>0.88241458333333345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415</v>
      </c>
      <c r="G127" s="103">
        <f t="shared" si="51"/>
        <v>7544.7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3179.8431732776739</v>
      </c>
      <c r="N127" s="106">
        <f t="shared" si="45"/>
        <v>1059.9477244258912</v>
      </c>
      <c r="O127" s="108">
        <f t="shared" si="46"/>
        <v>0</v>
      </c>
      <c r="P127" s="109">
        <f t="shared" si="47"/>
        <v>-140.05227557410876</v>
      </c>
      <c r="Q127" s="110">
        <f t="shared" si="48"/>
        <v>0.88328977035490941</v>
      </c>
      <c r="R127" s="293"/>
      <c r="S127" s="47">
        <v>0.78680555555555542</v>
      </c>
      <c r="T127" s="48">
        <v>0.7922337962962962</v>
      </c>
      <c r="U127" s="111">
        <v>14.866666666666539</v>
      </c>
      <c r="V127" s="112">
        <v>7.8305748564115278</v>
      </c>
      <c r="W127" s="113"/>
      <c r="X127" s="116"/>
      <c r="Y127" s="282"/>
      <c r="Z127" s="283"/>
      <c r="AA127" s="117">
        <f t="shared" si="49"/>
        <v>-420.15682672232606</v>
      </c>
      <c r="AB127" s="110">
        <f t="shared" si="50"/>
        <v>0.88328977035490941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1027</v>
      </c>
      <c r="G128" s="103">
        <f t="shared" si="51"/>
        <v>30810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3189.9599999999987</v>
      </c>
      <c r="N128" s="106">
        <f t="shared" si="45"/>
        <v>797.48999999999967</v>
      </c>
      <c r="O128" s="108">
        <f t="shared" si="46"/>
        <v>0</v>
      </c>
      <c r="P128" s="109">
        <f t="shared" si="47"/>
        <v>-102.51000000000033</v>
      </c>
      <c r="Q128" s="110">
        <f t="shared" si="48"/>
        <v>0.88609999999999967</v>
      </c>
      <c r="R128" s="293"/>
      <c r="S128" s="47">
        <v>0.80208333333333315</v>
      </c>
      <c r="T128" s="48">
        <v>0.81549768518518495</v>
      </c>
      <c r="U128" s="111">
        <v>15</v>
      </c>
      <c r="V128" s="112">
        <v>19.316856637700795</v>
      </c>
      <c r="W128" s="113"/>
      <c r="X128" s="116"/>
      <c r="Y128" s="282"/>
      <c r="Z128" s="283"/>
      <c r="AA128" s="117">
        <f t="shared" si="49"/>
        <v>-410.04000000000133</v>
      </c>
      <c r="AB128" s="110">
        <f t="shared" si="50"/>
        <v>0.88609999999999967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2921</v>
      </c>
      <c r="G129" s="121">
        <f t="shared" si="51"/>
        <v>41711.879999999997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3180.2269194312848</v>
      </c>
      <c r="N129" s="106">
        <f t="shared" si="45"/>
        <v>1060.0756398104284</v>
      </c>
      <c r="O129" s="108">
        <f t="shared" si="46"/>
        <v>0</v>
      </c>
      <c r="P129" s="109">
        <f t="shared" si="47"/>
        <v>-139.92436018957164</v>
      </c>
      <c r="Q129" s="110">
        <f t="shared" si="48"/>
        <v>0.88339636650869025</v>
      </c>
      <c r="R129" s="293"/>
      <c r="S129" s="47">
        <v>0.82569444444444418</v>
      </c>
      <c r="T129" s="120">
        <v>0.86395833333333305</v>
      </c>
      <c r="U129" s="111">
        <v>14.683333333333284</v>
      </c>
      <c r="V129" s="112">
        <v>55.109275042342418</v>
      </c>
      <c r="W129" s="113"/>
      <c r="X129" s="116"/>
      <c r="Y129" s="282"/>
      <c r="Z129" s="283"/>
      <c r="AA129" s="117">
        <f t="shared" si="49"/>
        <v>-419.77308056871516</v>
      </c>
      <c r="AB129" s="110">
        <f t="shared" si="50"/>
        <v>0.88339636650869025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1320</v>
      </c>
      <c r="G130" s="121">
        <f t="shared" si="51"/>
        <v>29409.600000000002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2941.4488235294152</v>
      </c>
      <c r="N130" s="106">
        <f t="shared" si="45"/>
        <v>588.28976470588304</v>
      </c>
      <c r="O130" s="123">
        <f t="shared" si="46"/>
        <v>0</v>
      </c>
      <c r="P130" s="124">
        <f t="shared" si="47"/>
        <v>-71.710235294116956</v>
      </c>
      <c r="Q130" s="125">
        <f t="shared" si="48"/>
        <v>0.89134812834224708</v>
      </c>
      <c r="R130" s="293"/>
      <c r="S130" s="47">
        <v>0.87430555555555522</v>
      </c>
      <c r="T130" s="120">
        <v>0.89299768518518485</v>
      </c>
      <c r="U130" s="111">
        <v>14.899999999999931</v>
      </c>
      <c r="V130" s="112">
        <v>26.925506698079726</v>
      </c>
      <c r="W130" s="113"/>
      <c r="X130" s="116"/>
      <c r="Y130" s="282"/>
      <c r="Z130" s="283"/>
      <c r="AA130" s="117">
        <f t="shared" si="49"/>
        <v>-358.55117647058478</v>
      </c>
      <c r="AB130" s="110">
        <f t="shared" si="50"/>
        <v>0.89134812834224708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5761</v>
      </c>
      <c r="G131" s="121">
        <f t="shared" si="51"/>
        <v>80826.83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2704.8151742993887</v>
      </c>
      <c r="N131" s="106">
        <f t="shared" si="45"/>
        <v>901.60505809979622</v>
      </c>
      <c r="O131" s="123">
        <f t="shared" si="46"/>
        <v>0</v>
      </c>
      <c r="P131" s="124">
        <f t="shared" si="47"/>
        <v>-98.394941900203776</v>
      </c>
      <c r="Q131" s="125">
        <f t="shared" si="48"/>
        <v>0.90160505809979619</v>
      </c>
      <c r="R131" s="293"/>
      <c r="S131" s="47">
        <v>0.90277777777777746</v>
      </c>
      <c r="T131" s="120">
        <v>0.99151620370370341</v>
      </c>
      <c r="U131" s="111">
        <v>15</v>
      </c>
      <c r="V131" s="112">
        <v>127.79431411225136</v>
      </c>
      <c r="W131" s="113"/>
      <c r="X131" s="116"/>
      <c r="Y131" s="282"/>
      <c r="Z131" s="283"/>
      <c r="AA131" s="117">
        <f t="shared" si="49"/>
        <v>-295.18482570061133</v>
      </c>
      <c r="AB131" s="110">
        <f t="shared" si="50"/>
        <v>0.90160505809979619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962</v>
      </c>
      <c r="G132" s="121">
        <f t="shared" si="51"/>
        <v>16065.4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3176.692500000001</v>
      </c>
      <c r="N132" s="106">
        <f t="shared" si="45"/>
        <v>1058.8975000000003</v>
      </c>
      <c r="O132" s="123">
        <f t="shared" si="46"/>
        <v>0</v>
      </c>
      <c r="P132" s="124">
        <f t="shared" si="47"/>
        <v>-141.10249999999974</v>
      </c>
      <c r="Q132" s="125">
        <f t="shared" si="48"/>
        <v>0.88241458333333356</v>
      </c>
      <c r="R132" s="293"/>
      <c r="S132" s="47">
        <v>1.0013888888888887</v>
      </c>
      <c r="T132" s="120">
        <v>1.0140046296296295</v>
      </c>
      <c r="U132" s="111">
        <v>15</v>
      </c>
      <c r="V132" s="112">
        <v>18.169841745778033</v>
      </c>
      <c r="W132" s="113"/>
      <c r="X132" s="116"/>
      <c r="Y132" s="282"/>
      <c r="Z132" s="283"/>
      <c r="AA132" s="117">
        <f t="shared" si="49"/>
        <v>-423.30749999999898</v>
      </c>
      <c r="AB132" s="110">
        <f t="shared" si="50"/>
        <v>0.88241458333333367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861</v>
      </c>
      <c r="G133" s="121">
        <f t="shared" si="51"/>
        <v>15652.98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3179.8431732776735</v>
      </c>
      <c r="N133" s="106">
        <f t="shared" si="45"/>
        <v>1059.9477244258912</v>
      </c>
      <c r="O133" s="123">
        <f t="shared" si="46"/>
        <v>0</v>
      </c>
      <c r="P133" s="124">
        <f t="shared" si="47"/>
        <v>-140.05227557410876</v>
      </c>
      <c r="Q133" s="125">
        <f t="shared" si="48"/>
        <v>0.88328977035490941</v>
      </c>
      <c r="R133" s="293"/>
      <c r="S133" s="47">
        <v>1.0243055555555554</v>
      </c>
      <c r="T133" s="120">
        <v>1.0355787037037034</v>
      </c>
      <c r="U133" s="111">
        <v>14.833333333333307</v>
      </c>
      <c r="V133" s="112">
        <v>16.246084220169461</v>
      </c>
      <c r="W133" s="113"/>
      <c r="X133" s="116"/>
      <c r="Y133" s="282"/>
      <c r="Z133" s="283"/>
      <c r="AA133" s="117">
        <f t="shared" si="49"/>
        <v>-420.15682672232651</v>
      </c>
      <c r="AB133" s="110">
        <f t="shared" si="50"/>
        <v>0.8832897703549093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2555</v>
      </c>
      <c r="G134" s="121">
        <f t="shared" si="51"/>
        <v>76650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3189.9599999999991</v>
      </c>
      <c r="N134" s="106">
        <f t="shared" si="45"/>
        <v>797.48999999999978</v>
      </c>
      <c r="O134" s="123">
        <f t="shared" si="46"/>
        <v>0</v>
      </c>
      <c r="P134" s="124">
        <f t="shared" si="47"/>
        <v>-102.51000000000022</v>
      </c>
      <c r="Q134" s="125">
        <f t="shared" si="48"/>
        <v>0.88609999999999978</v>
      </c>
      <c r="R134" s="293"/>
      <c r="S134" s="47">
        <v>1.0458333333333332</v>
      </c>
      <c r="T134" s="120">
        <v>1.0792013888888887</v>
      </c>
      <c r="U134" s="111">
        <v>14.766666666666843</v>
      </c>
      <c r="V134" s="112">
        <v>48.05702892826244</v>
      </c>
      <c r="W134" s="126"/>
      <c r="X134" s="127"/>
      <c r="Y134" s="282"/>
      <c r="Z134" s="283"/>
      <c r="AA134" s="117">
        <f t="shared" si="49"/>
        <v>-410.04000000000087</v>
      </c>
      <c r="AB134" s="110">
        <f t="shared" si="50"/>
        <v>0.88609999999999978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7659</v>
      </c>
      <c r="G135" s="121">
        <f t="shared" si="51"/>
        <v>109370.51999999999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3180.2269194312844</v>
      </c>
      <c r="N135" s="106">
        <f t="shared" si="45"/>
        <v>1060.0756398104281</v>
      </c>
      <c r="O135" s="123">
        <f t="shared" si="46"/>
        <v>0</v>
      </c>
      <c r="P135" s="124">
        <f t="shared" si="47"/>
        <v>-139.92436018957187</v>
      </c>
      <c r="Q135" s="125">
        <f t="shared" si="48"/>
        <v>0.88339636650869013</v>
      </c>
      <c r="R135" s="293"/>
      <c r="S135" s="47">
        <v>1.0895833333333333</v>
      </c>
      <c r="T135" s="120">
        <v>1.1899189814814815</v>
      </c>
      <c r="U135" s="111">
        <v>14.950000000000259</v>
      </c>
      <c r="V135" s="112">
        <v>144.4991227488191</v>
      </c>
      <c r="W135" s="126"/>
      <c r="X135" s="127"/>
      <c r="Y135" s="282"/>
      <c r="Z135" s="283"/>
      <c r="AA135" s="117">
        <f t="shared" si="49"/>
        <v>-419.77308056871561</v>
      </c>
      <c r="AB135" s="110">
        <f t="shared" si="50"/>
        <v>0.88339636650869013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3062.1644317562932</v>
      </c>
      <c r="N140" s="138">
        <f t="shared" ref="N140:N152" si="56">M140/L140</f>
        <v>874.90412335894086</v>
      </c>
      <c r="O140" s="139">
        <f t="shared" ref="O140:O152" si="57">L140-I140</f>
        <v>0</v>
      </c>
      <c r="P140" s="140">
        <f t="shared" ref="P140:P152" si="58">N140-K140</f>
        <v>-110.8101623553448</v>
      </c>
      <c r="Q140" s="141">
        <f t="shared" ref="Q140:Q152" si="59">N140/K140</f>
        <v>0.88758389326269371</v>
      </c>
      <c r="R140" s="294"/>
      <c r="S140" s="142">
        <f>S124</f>
        <v>0.70833333333333337</v>
      </c>
      <c r="T140" s="143">
        <f>INDEX(T124:T139,COUNTA(T124:T139))</f>
        <v>1.1899189814814815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-387.8355682437068</v>
      </c>
      <c r="AB140" s="141">
        <f t="shared" ref="AB140:AB152" si="61">M140/J140</f>
        <v>0.88758389326269371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642</v>
      </c>
      <c r="G141" s="148">
        <f t="shared" ref="G141:G152" si="62">E141*F141</f>
        <v>11671.56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2698.5545762580186</v>
      </c>
      <c r="N141" s="152">
        <f t="shared" si="56"/>
        <v>899.51819208600625</v>
      </c>
      <c r="O141" s="154">
        <f t="shared" si="57"/>
        <v>0</v>
      </c>
      <c r="P141" s="155">
        <f t="shared" si="58"/>
        <v>-100.48180791399375</v>
      </c>
      <c r="Q141" s="156">
        <f t="shared" si="59"/>
        <v>0.89951819208600625</v>
      </c>
      <c r="R141" s="292">
        <f>Q157</f>
        <v>0.88788353265003794</v>
      </c>
      <c r="S141" s="157">
        <v>0.70833333333333337</v>
      </c>
      <c r="T141" s="158">
        <v>0.71824074074074074</v>
      </c>
      <c r="U141" s="159"/>
      <c r="V141" s="160">
        <v>14.274308305231386</v>
      </c>
      <c r="W141" s="158"/>
      <c r="X141" s="169"/>
      <c r="Y141" s="295"/>
      <c r="Z141" s="296"/>
      <c r="AA141" s="171">
        <f t="shared" si="60"/>
        <v>-301.44542374198136</v>
      </c>
      <c r="AB141" s="156">
        <f t="shared" si="61"/>
        <v>0.89951819208600625</v>
      </c>
      <c r="AC141" s="277">
        <f>AB157</f>
        <v>0.88788353265003794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1062</v>
      </c>
      <c r="G142" s="103">
        <f t="shared" si="62"/>
        <v>19307.16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3178.250718512259</v>
      </c>
      <c r="N142" s="106">
        <f t="shared" si="56"/>
        <v>1059.416906170753</v>
      </c>
      <c r="O142" s="108">
        <f t="shared" si="57"/>
        <v>0</v>
      </c>
      <c r="P142" s="109">
        <f t="shared" si="58"/>
        <v>-140.58309382924699</v>
      </c>
      <c r="Q142" s="110">
        <f t="shared" si="59"/>
        <v>0.88284742180896081</v>
      </c>
      <c r="R142" s="293"/>
      <c r="S142" s="47">
        <v>0.72847222222222219</v>
      </c>
      <c r="T142" s="48">
        <v>0.74238425925925922</v>
      </c>
      <c r="U142" s="111">
        <v>14.733333333333292</v>
      </c>
      <c r="V142" s="112">
        <v>20.048764444180595</v>
      </c>
      <c r="W142" s="113"/>
      <c r="X142" s="13"/>
      <c r="Y142" s="282"/>
      <c r="Z142" s="283"/>
      <c r="AA142" s="172">
        <f t="shared" si="60"/>
        <v>-421.74928148774097</v>
      </c>
      <c r="AB142" s="110">
        <f t="shared" si="61"/>
        <v>0.88284742180896081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872</v>
      </c>
      <c r="G143" s="103">
        <f t="shared" si="62"/>
        <v>21826.16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3207.7626831421103</v>
      </c>
      <c r="N143" s="106">
        <f t="shared" si="56"/>
        <v>641.5525366284221</v>
      </c>
      <c r="O143" s="108">
        <f t="shared" si="57"/>
        <v>0</v>
      </c>
      <c r="P143" s="109">
        <f t="shared" si="58"/>
        <v>-78.447463371577896</v>
      </c>
      <c r="Q143" s="110">
        <f t="shared" si="59"/>
        <v>0.89104518976169733</v>
      </c>
      <c r="R143" s="293"/>
      <c r="S143" s="47">
        <v>0.75277777777777766</v>
      </c>
      <c r="T143" s="48">
        <v>0.76409722222222209</v>
      </c>
      <c r="U143" s="111">
        <v>14.966666666666555</v>
      </c>
      <c r="V143" s="112">
        <v>16.310433522703999</v>
      </c>
      <c r="W143" s="113"/>
      <c r="X143" s="13"/>
      <c r="Y143" s="282"/>
      <c r="Z143" s="283"/>
      <c r="AA143" s="172">
        <f t="shared" si="60"/>
        <v>-392.23731685788971</v>
      </c>
      <c r="AB143" s="110">
        <f t="shared" si="61"/>
        <v>0.89104518976169733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1076</v>
      </c>
      <c r="G144" s="103">
        <f t="shared" si="62"/>
        <v>26706.32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3210.7117767339023</v>
      </c>
      <c r="N144" s="106">
        <f t="shared" si="56"/>
        <v>642.1423553467805</v>
      </c>
      <c r="O144" s="108">
        <f t="shared" si="57"/>
        <v>0</v>
      </c>
      <c r="P144" s="109">
        <f t="shared" si="58"/>
        <v>-77.857644653219495</v>
      </c>
      <c r="Q144" s="110">
        <f t="shared" si="59"/>
        <v>0.89186438242608401</v>
      </c>
      <c r="R144" s="293"/>
      <c r="S144" s="47">
        <v>0.77430555555555536</v>
      </c>
      <c r="T144" s="48">
        <v>0.78826388888888865</v>
      </c>
      <c r="U144" s="111">
        <v>14.6999999999999</v>
      </c>
      <c r="V144" s="112">
        <v>20.107690907613541</v>
      </c>
      <c r="W144" s="113"/>
      <c r="X144" s="13"/>
      <c r="Y144" s="282"/>
      <c r="Z144" s="283"/>
      <c r="AA144" s="172">
        <f t="shared" si="60"/>
        <v>-389.2882232660977</v>
      </c>
      <c r="AB144" s="110">
        <f t="shared" si="61"/>
        <v>0.89186438242608401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1604</v>
      </c>
      <c r="G145" s="103">
        <f t="shared" si="62"/>
        <v>28695.56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3180.8913294797781</v>
      </c>
      <c r="N145" s="106">
        <f t="shared" si="56"/>
        <v>795.22283236994451</v>
      </c>
      <c r="O145" s="108">
        <f t="shared" si="57"/>
        <v>0</v>
      </c>
      <c r="P145" s="109">
        <f t="shared" si="58"/>
        <v>-104.77716763005549</v>
      </c>
      <c r="Q145" s="110">
        <f t="shared" si="59"/>
        <v>0.88358092485549389</v>
      </c>
      <c r="R145" s="293"/>
      <c r="S145" s="47">
        <v>0.79861111111111083</v>
      </c>
      <c r="T145" s="48">
        <v>0.81961805555555522</v>
      </c>
      <c r="U145" s="111">
        <v>14.899999999999931</v>
      </c>
      <c r="V145" s="112">
        <v>30.255670512245906</v>
      </c>
      <c r="W145" s="113"/>
      <c r="X145" s="116"/>
      <c r="Y145" s="282"/>
      <c r="Z145" s="283"/>
      <c r="AA145" s="172">
        <f t="shared" si="60"/>
        <v>-419.10867052022195</v>
      </c>
      <c r="AB145" s="110">
        <f t="shared" si="61"/>
        <v>0.88358092485549389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2447</v>
      </c>
      <c r="G146" s="121">
        <f t="shared" si="62"/>
        <v>40767.019999999997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3169.3831015247256</v>
      </c>
      <c r="N146" s="106">
        <f t="shared" si="56"/>
        <v>633.87662030494516</v>
      </c>
      <c r="O146" s="108">
        <f t="shared" si="57"/>
        <v>0</v>
      </c>
      <c r="P146" s="109">
        <f t="shared" si="58"/>
        <v>-86.123379695054837</v>
      </c>
      <c r="Q146" s="110">
        <f t="shared" si="59"/>
        <v>0.88038419486797936</v>
      </c>
      <c r="R146" s="293"/>
      <c r="S146" s="47">
        <v>0.82986111111111083</v>
      </c>
      <c r="T146" s="120">
        <v>0.86202546296296267</v>
      </c>
      <c r="U146" s="111">
        <v>14.750000000000068</v>
      </c>
      <c r="V146" s="112">
        <v>46.324472396337285</v>
      </c>
      <c r="W146" s="113"/>
      <c r="X146" s="50"/>
      <c r="Y146" s="282"/>
      <c r="Z146" s="283"/>
      <c r="AA146" s="172">
        <f t="shared" si="60"/>
        <v>-430.61689847527441</v>
      </c>
      <c r="AB146" s="110">
        <f t="shared" si="61"/>
        <v>0.88038419486797936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1247</v>
      </c>
      <c r="G147" s="121">
        <f t="shared" si="62"/>
        <v>22670.46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2698.5545762580186</v>
      </c>
      <c r="N147" s="106">
        <f t="shared" si="56"/>
        <v>899.51819208600625</v>
      </c>
      <c r="O147" s="123">
        <f t="shared" si="57"/>
        <v>0</v>
      </c>
      <c r="P147" s="124">
        <f t="shared" si="58"/>
        <v>-100.48180791399375</v>
      </c>
      <c r="Q147" s="125">
        <f t="shared" si="59"/>
        <v>0.89951819208600625</v>
      </c>
      <c r="R147" s="293"/>
      <c r="S147" s="47">
        <v>0.8722222222222219</v>
      </c>
      <c r="T147" s="120">
        <v>0.89146990740740706</v>
      </c>
      <c r="U147" s="111">
        <v>14.683333333333284</v>
      </c>
      <c r="V147" s="112">
        <v>27.725953982279655</v>
      </c>
      <c r="W147" s="113"/>
      <c r="X147" s="116"/>
      <c r="Y147" s="282"/>
      <c r="Z147" s="283"/>
      <c r="AA147" s="172">
        <f t="shared" si="60"/>
        <v>-301.44542374198136</v>
      </c>
      <c r="AB147" s="110">
        <f t="shared" si="61"/>
        <v>0.89951819208600625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2694</v>
      </c>
      <c r="G148" s="121">
        <f t="shared" si="62"/>
        <v>48976.92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3178.2507185122595</v>
      </c>
      <c r="N148" s="106">
        <f t="shared" si="56"/>
        <v>1059.4169061707532</v>
      </c>
      <c r="O148" s="123">
        <f t="shared" si="57"/>
        <v>0</v>
      </c>
      <c r="P148" s="124">
        <f t="shared" si="58"/>
        <v>-140.58309382924676</v>
      </c>
      <c r="Q148" s="125">
        <f t="shared" si="59"/>
        <v>0.88284742180896103</v>
      </c>
      <c r="R148" s="293"/>
      <c r="S148" s="47">
        <v>0.90138888888888857</v>
      </c>
      <c r="T148" s="120">
        <v>0.93670138888888854</v>
      </c>
      <c r="U148" s="111">
        <v>15</v>
      </c>
      <c r="V148" s="112">
        <v>50.858165171960934</v>
      </c>
      <c r="W148" s="113"/>
      <c r="X148" s="116"/>
      <c r="Y148" s="282"/>
      <c r="Z148" s="283"/>
      <c r="AA148" s="172">
        <f t="shared" si="60"/>
        <v>-421.74928148774052</v>
      </c>
      <c r="AB148" s="110">
        <f t="shared" si="61"/>
        <v>0.88284742180896092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1794</v>
      </c>
      <c r="G149" s="121">
        <f t="shared" si="62"/>
        <v>44903.82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3207.7626831421103</v>
      </c>
      <c r="N149" s="106">
        <f t="shared" si="56"/>
        <v>641.5525366284221</v>
      </c>
      <c r="O149" s="123">
        <f t="shared" si="57"/>
        <v>0</v>
      </c>
      <c r="P149" s="124">
        <f t="shared" si="58"/>
        <v>-78.447463371577896</v>
      </c>
      <c r="Q149" s="125">
        <f t="shared" si="59"/>
        <v>0.89104518976169733</v>
      </c>
      <c r="R149" s="293"/>
      <c r="S149" s="47">
        <v>0.94652777777777741</v>
      </c>
      <c r="T149" s="120">
        <v>0.9698263888888885</v>
      </c>
      <c r="U149" s="111">
        <v>15</v>
      </c>
      <c r="V149" s="112">
        <v>33.556098325379558</v>
      </c>
      <c r="W149" s="126"/>
      <c r="X149" s="127"/>
      <c r="Y149" s="282"/>
      <c r="Z149" s="283"/>
      <c r="AA149" s="172">
        <f t="shared" si="60"/>
        <v>-392.23731685788971</v>
      </c>
      <c r="AB149" s="110">
        <f t="shared" si="61"/>
        <v>0.89104518976169733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2509</v>
      </c>
      <c r="G150" s="121">
        <f t="shared" si="62"/>
        <v>62273.38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3210.7117767339018</v>
      </c>
      <c r="N150" s="106">
        <f t="shared" si="56"/>
        <v>642.14235534678039</v>
      </c>
      <c r="O150" s="123">
        <f t="shared" si="57"/>
        <v>0</v>
      </c>
      <c r="P150" s="124">
        <f t="shared" si="58"/>
        <v>-77.857644653219609</v>
      </c>
      <c r="Q150" s="125">
        <f t="shared" si="59"/>
        <v>0.8918643824260839</v>
      </c>
      <c r="R150" s="293"/>
      <c r="S150" s="47">
        <v>0.97986111111111074</v>
      </c>
      <c r="T150" s="120">
        <v>1.012418981481481</v>
      </c>
      <c r="U150" s="111">
        <v>15</v>
      </c>
      <c r="V150" s="112">
        <v>46.886799709295893</v>
      </c>
      <c r="W150" s="126"/>
      <c r="X150" s="127"/>
      <c r="Y150" s="282"/>
      <c r="Z150" s="283"/>
      <c r="AA150" s="172">
        <f t="shared" si="60"/>
        <v>-389.28822326609816</v>
      </c>
      <c r="AB150" s="110">
        <f t="shared" si="61"/>
        <v>0.89186438242608379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4216</v>
      </c>
      <c r="G151" s="121">
        <f t="shared" si="62"/>
        <v>75424.240000000005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3180.891329479779</v>
      </c>
      <c r="N151" s="106">
        <f t="shared" si="56"/>
        <v>795.22283236994474</v>
      </c>
      <c r="O151" s="123">
        <f t="shared" si="57"/>
        <v>0</v>
      </c>
      <c r="P151" s="124">
        <f t="shared" si="58"/>
        <v>-104.77716763005526</v>
      </c>
      <c r="Q151" s="125">
        <f t="shared" si="59"/>
        <v>0.88358092485549411</v>
      </c>
      <c r="R151" s="293"/>
      <c r="S151" s="47">
        <v>1.0222222222222219</v>
      </c>
      <c r="T151" s="120">
        <v>1.0774421296296293</v>
      </c>
      <c r="U151" s="111">
        <v>15</v>
      </c>
      <c r="V151" s="112">
        <v>79.524879600766027</v>
      </c>
      <c r="W151" s="126"/>
      <c r="X151" s="127"/>
      <c r="Y151" s="282"/>
      <c r="Z151" s="283"/>
      <c r="AA151" s="172">
        <f t="shared" si="60"/>
        <v>-419.10867052022104</v>
      </c>
      <c r="AB151" s="110">
        <f t="shared" si="61"/>
        <v>0.88358092485549411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6293</v>
      </c>
      <c r="G152" s="121">
        <f t="shared" si="62"/>
        <v>104841.38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3169.383101524726</v>
      </c>
      <c r="N152" s="106">
        <f t="shared" si="56"/>
        <v>633.87662030494516</v>
      </c>
      <c r="O152" s="123">
        <f t="shared" si="57"/>
        <v>0</v>
      </c>
      <c r="P152" s="124">
        <f t="shared" si="58"/>
        <v>-86.123379695054837</v>
      </c>
      <c r="Q152" s="125">
        <f t="shared" si="59"/>
        <v>0.88038419486797936</v>
      </c>
      <c r="R152" s="293"/>
      <c r="S152" s="47">
        <v>1.0874999999999997</v>
      </c>
      <c r="T152" s="120">
        <v>1.1702314814814812</v>
      </c>
      <c r="U152" s="111">
        <v>15</v>
      </c>
      <c r="V152" s="112">
        <v>119.13359411121803</v>
      </c>
      <c r="W152" s="126"/>
      <c r="X152" s="127"/>
      <c r="Y152" s="282"/>
      <c r="Z152" s="283"/>
      <c r="AA152" s="172">
        <f t="shared" si="60"/>
        <v>-430.61689847527396</v>
      </c>
      <c r="AB152" s="110">
        <f t="shared" si="61"/>
        <v>0.88038419486797947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3107.5923642751327</v>
      </c>
      <c r="N157" s="138">
        <f>M157/L157</f>
        <v>745.8221674260318</v>
      </c>
      <c r="O157" s="139">
        <f>L157-I157</f>
        <v>0</v>
      </c>
      <c r="P157" s="140">
        <f>N157-K157</f>
        <v>-94.177832573968089</v>
      </c>
      <c r="Q157" s="141">
        <f>N157/K157</f>
        <v>0.88788353265003794</v>
      </c>
      <c r="R157" s="294"/>
      <c r="S157" s="142">
        <f>S141</f>
        <v>0.70833333333333337</v>
      </c>
      <c r="T157" s="143">
        <f>INDEX(T141:T156,COUNTA(T141:T156))</f>
        <v>1.1702314814814812</v>
      </c>
      <c r="U157" s="144"/>
      <c r="V157" s="166"/>
      <c r="W157" s="167"/>
      <c r="X157" s="138"/>
      <c r="Y157" s="285"/>
      <c r="Z157" s="286"/>
      <c r="AA157" s="174">
        <f>M157-J157</f>
        <v>-392.4076357248673</v>
      </c>
      <c r="AB157" s="141">
        <f>M157/J157</f>
        <v>0.88788353265003794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492" priority="1" operator="greaterThan">
      <formula>0</formula>
    </cfRule>
  </conditionalFormatting>
  <conditionalFormatting sqref="P5:P157 AA5:AA157">
    <cfRule type="cellIs" dxfId="491" priority="4" operator="lessThan">
      <formula>0</formula>
    </cfRule>
  </conditionalFormatting>
  <conditionalFormatting sqref="Q5:Q157 AB5:AB157">
    <cfRule type="cellIs" dxfId="490" priority="2" operator="greaterThan">
      <formula>1</formula>
    </cfRule>
    <cfRule type="cellIs" dxfId="489" priority="3" operator="lessThan">
      <formula>0.8</formula>
    </cfRule>
  </conditionalFormatting>
  <conditionalFormatting sqref="AC5:AC6 R5:R157 AC90:AC95">
    <cfRule type="cellIs" dxfId="488" priority="5" operator="lessThan">
      <formula>0.8</formula>
    </cfRule>
  </conditionalFormatting>
  <conditionalFormatting sqref="AC12:AC20">
    <cfRule type="cellIs" dxfId="487" priority="13" operator="lessThan">
      <formula>0.8</formula>
    </cfRule>
  </conditionalFormatting>
  <conditionalFormatting sqref="AC22:AC27">
    <cfRule type="cellIs" dxfId="486" priority="12" operator="lessThan">
      <formula>0.8</formula>
    </cfRule>
  </conditionalFormatting>
  <conditionalFormatting sqref="AC39">
    <cfRule type="cellIs" dxfId="485" priority="11" operator="lessThan">
      <formula>0.8</formula>
    </cfRule>
  </conditionalFormatting>
  <conditionalFormatting sqref="AC56">
    <cfRule type="cellIs" dxfId="484" priority="7" operator="lessThan">
      <formula>0.8</formula>
    </cfRule>
  </conditionalFormatting>
  <conditionalFormatting sqref="AC73:AC78">
    <cfRule type="cellIs" dxfId="483" priority="6" operator="lessThan">
      <formula>0.8</formula>
    </cfRule>
  </conditionalFormatting>
  <conditionalFormatting sqref="AC107">
    <cfRule type="cellIs" dxfId="482" priority="10" operator="lessThan">
      <formula>0.8</formula>
    </cfRule>
  </conditionalFormatting>
  <conditionalFormatting sqref="AC124">
    <cfRule type="cellIs" dxfId="481" priority="9" operator="lessThan">
      <formula>0.8</formula>
    </cfRule>
  </conditionalFormatting>
  <conditionalFormatting sqref="AC141:AC146">
    <cfRule type="cellIs" dxfId="480" priority="8" operator="lessThan">
      <formula>0.8</formula>
    </cfRule>
  </conditionalFormatting>
  <dataValidations count="1">
    <dataValidation type="list" allowBlank="1" showInputMessage="1" showErrorMessage="1" sqref="Y5:Z157" xr:uid="{2FBF12DE-B801-4499-A4EC-186491A7157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8239B-EABA-4F61-908A-729410507838}">
  <sheetPr codeName="工作表24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S43" sqref="S43"/>
      <selection pane="bottomLeft" activeCell="AC128" sqref="AC1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74709</v>
      </c>
      <c r="E1" s="88" t="s">
        <v>3</v>
      </c>
      <c r="F1" s="89">
        <f>SUM(G5:G140)</f>
        <v>3375360.9299999997</v>
      </c>
      <c r="G1" s="90" t="s">
        <v>84</v>
      </c>
      <c r="H1" s="91">
        <f>L21+L38+L55+L72+L89+L106+L123+L140</f>
        <v>153.91666666666669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46134</v>
      </c>
      <c r="B2" s="343"/>
      <c r="C2" s="92" t="s">
        <v>40</v>
      </c>
      <c r="D2" s="93">
        <f>AVERAGE(N21,N38,N55,N72,N89,N106,N123,N140)</f>
        <v>127.60998831554488</v>
      </c>
      <c r="E2" s="93" t="s">
        <v>91</v>
      </c>
      <c r="F2" s="94">
        <f>F1/D1</f>
        <v>45.180111231578522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63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3515</v>
      </c>
      <c r="G5" s="148">
        <f t="shared" ref="G5:G7" si="0">E5*F5</f>
        <v>199546.55000000002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1781.7585139318901</v>
      </c>
      <c r="N5" s="152">
        <f>M5/L5</f>
        <v>74.239938080495421</v>
      </c>
      <c r="O5" s="154">
        <f>L5-I5</f>
        <v>0</v>
      </c>
      <c r="P5" s="155">
        <f>N5-K5</f>
        <v>-9.0933952528379081</v>
      </c>
      <c r="Q5" s="156">
        <f>N5/K5</f>
        <v>0.89087925696594505</v>
      </c>
      <c r="R5" s="292">
        <f>Q21</f>
        <v>0.89370374159216226</v>
      </c>
      <c r="S5" s="157">
        <v>0.29166666666666669</v>
      </c>
      <c r="T5" s="158">
        <v>0.37385416666666671</v>
      </c>
      <c r="U5" s="159"/>
      <c r="V5" s="160">
        <v>118.3662086365436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-218.24148606810991</v>
      </c>
      <c r="AF5" s="132">
        <f>M5/J5</f>
        <v>0.89087925696594505</v>
      </c>
      <c r="AG5" s="367">
        <f>AF21</f>
        <v>0.89370374159216226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4696</v>
      </c>
      <c r="G6" s="103">
        <f t="shared" si="0"/>
        <v>279505.92000000004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1790.7997644980881</v>
      </c>
      <c r="N6" s="106">
        <f>M6/L6</f>
        <v>74.616656854086997</v>
      </c>
      <c r="O6" s="108">
        <f>L6-I6</f>
        <v>0</v>
      </c>
      <c r="P6" s="109">
        <f>N6-K6</f>
        <v>-8.7166764792463312</v>
      </c>
      <c r="Q6" s="110">
        <f>N6/K6</f>
        <v>0.89539988224904399</v>
      </c>
      <c r="R6" s="293"/>
      <c r="S6" s="47">
        <v>0.37777777777777777</v>
      </c>
      <c r="T6" s="48">
        <v>0.48703703703703705</v>
      </c>
      <c r="U6" s="111">
        <v>5.649999999999924</v>
      </c>
      <c r="V6" s="112">
        <v>157.33752348296159</v>
      </c>
      <c r="W6" s="113">
        <v>0.48703703703703705</v>
      </c>
      <c r="X6" s="116">
        <v>0.5263888888888888</v>
      </c>
      <c r="Y6" s="12"/>
      <c r="Z6" s="198"/>
      <c r="AA6" s="282"/>
      <c r="AB6" s="283"/>
      <c r="AC6" s="12">
        <v>5</v>
      </c>
      <c r="AD6" s="198"/>
      <c r="AE6" s="117">
        <f>M6-J6</f>
        <v>-209.20023550191195</v>
      </c>
      <c r="AF6" s="110">
        <f>M6/J6</f>
        <v>0.89539988224904399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2325</v>
      </c>
      <c r="G7" s="103">
        <f t="shared" si="0"/>
        <v>179815.5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1789.6641711229952</v>
      </c>
      <c r="N7" s="106">
        <f>M7/L7</f>
        <v>77.811485700999796</v>
      </c>
      <c r="O7" s="108">
        <f>L7-I7</f>
        <v>0</v>
      </c>
      <c r="P7" s="109">
        <f>N7-K7</f>
        <v>-9.145036038130641</v>
      </c>
      <c r="Q7" s="110">
        <f>N7/K7</f>
        <v>0.89483208556149763</v>
      </c>
      <c r="R7" s="293"/>
      <c r="S7" s="47">
        <v>0.5263888888888888</v>
      </c>
      <c r="T7" s="48">
        <v>0.58050925925925911</v>
      </c>
      <c r="U7" s="111">
        <v>56.666666666666515</v>
      </c>
      <c r="V7" s="112">
        <v>77.947584944087723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-210.33582887700481</v>
      </c>
      <c r="AF7" s="110">
        <f>M7/J7</f>
        <v>0.89483208556149763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1787.4074831843245</v>
      </c>
      <c r="N21" s="138">
        <f>M21/L21</f>
        <v>75.524259852858776</v>
      </c>
      <c r="O21" s="139">
        <f>L21-I21</f>
        <v>0</v>
      </c>
      <c r="P21" s="140">
        <f>N21-K21</f>
        <v>-8.9827824006623445</v>
      </c>
      <c r="Q21" s="141">
        <f>N21/K21</f>
        <v>0.89370374159216226</v>
      </c>
      <c r="R21" s="294"/>
      <c r="S21" s="142">
        <f>S5</f>
        <v>0.29166666666666669</v>
      </c>
      <c r="T21" s="143">
        <f>INDEX(T5:T20,COUNTA(T5:T20))</f>
        <v>0.58050925925925911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10</v>
      </c>
      <c r="AD21" s="180">
        <f>SUM(AD5:AD20)</f>
        <v>0</v>
      </c>
      <c r="AE21" s="168">
        <f>M21-J21</f>
        <v>-212.59251681567548</v>
      </c>
      <c r="AF21" s="141">
        <f>M21/J21</f>
        <v>0.89370374159216226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2661</v>
      </c>
      <c r="G22" s="148">
        <f t="shared" ref="G22:G25" si="5">E22*F22</f>
        <v>143055.35999999999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1785.6960953011251</v>
      </c>
      <c r="N22" s="152">
        <f>M22/L22</f>
        <v>89.284804765056251</v>
      </c>
      <c r="O22" s="154">
        <f>L22-I22</f>
        <v>0</v>
      </c>
      <c r="P22" s="155">
        <f>N22-K22</f>
        <v>-10.715195234943749</v>
      </c>
      <c r="Q22" s="156">
        <f>N22/K22</f>
        <v>0.89284804765056247</v>
      </c>
      <c r="R22" s="292">
        <f>Q38</f>
        <v>0.89392227978244776</v>
      </c>
      <c r="S22" s="157">
        <v>0.29166666666666669</v>
      </c>
      <c r="T22" s="158">
        <v>0.35375000000000001</v>
      </c>
      <c r="U22" s="159"/>
      <c r="V22" s="160">
        <v>89.410510791914035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-214.30390469887493</v>
      </c>
      <c r="AF22" s="156">
        <f>M22/J22</f>
        <v>0.89284804765056258</v>
      </c>
      <c r="AG22" s="362">
        <f>AF38</f>
        <v>0.89392227978244765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1603</v>
      </c>
      <c r="G23" s="103">
        <f t="shared" si="5"/>
        <v>75934.11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1786.5999999999992</v>
      </c>
      <c r="N23" s="106">
        <f>M23/L23</f>
        <v>85.076190476190433</v>
      </c>
      <c r="O23" s="108">
        <f>L23-I23</f>
        <v>0</v>
      </c>
      <c r="P23" s="109">
        <f>N23-K23</f>
        <v>-10.161904761904808</v>
      </c>
      <c r="Q23" s="110">
        <f>N23/K23</f>
        <v>0.89329999999999954</v>
      </c>
      <c r="R23" s="293"/>
      <c r="S23" s="47">
        <v>0.35694444444444445</v>
      </c>
      <c r="T23" s="48">
        <v>0.39432870370370371</v>
      </c>
      <c r="U23" s="111">
        <v>4.5999999999999996</v>
      </c>
      <c r="V23" s="112">
        <v>53.834098287249546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-213.40000000000077</v>
      </c>
      <c r="AF23" s="110">
        <f>M23/J23</f>
        <v>0.89329999999999965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2870</v>
      </c>
      <c r="G24" s="103">
        <f t="shared" si="5"/>
        <v>170879.8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1790.8494679135731</v>
      </c>
      <c r="N24" s="106">
        <f>M24/L24</f>
        <v>77.863020344068403</v>
      </c>
      <c r="O24" s="108">
        <f>L24-I24</f>
        <v>0</v>
      </c>
      <c r="P24" s="109">
        <f>N24-K24</f>
        <v>-9.0935013950620345</v>
      </c>
      <c r="Q24" s="110">
        <f>N24/K24</f>
        <v>0.89542473395678657</v>
      </c>
      <c r="R24" s="293"/>
      <c r="S24" s="47">
        <v>0.3972222222222222</v>
      </c>
      <c r="T24" s="48">
        <v>0.46399305555555553</v>
      </c>
      <c r="U24" s="111">
        <v>5</v>
      </c>
      <c r="V24" s="112">
        <v>96.155485475069767</v>
      </c>
      <c r="W24" s="113">
        <v>0.46399305555555553</v>
      </c>
      <c r="X24" s="116">
        <v>0.50277777777777777</v>
      </c>
      <c r="Y24" s="12"/>
      <c r="Z24" s="198"/>
      <c r="AA24" s="282"/>
      <c r="AB24" s="283"/>
      <c r="AC24" s="12">
        <v>4</v>
      </c>
      <c r="AD24" s="198"/>
      <c r="AE24" s="117">
        <f>M24-J24</f>
        <v>-209.15053208642689</v>
      </c>
      <c r="AF24" s="110">
        <f>M24/J24</f>
        <v>0.89542473395678657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2326</v>
      </c>
      <c r="G25" s="103">
        <f t="shared" si="5"/>
        <v>166425.29999999999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1788.232675044884</v>
      </c>
      <c r="N25" s="106">
        <f>M25/L25</f>
        <v>81.283303411131087</v>
      </c>
      <c r="O25" s="108">
        <f>L25-I25</f>
        <v>0</v>
      </c>
      <c r="P25" s="109">
        <f>N25-K25</f>
        <v>-9.6257874979598199</v>
      </c>
      <c r="Q25" s="110">
        <f>N25/K25</f>
        <v>0.89411633752244202</v>
      </c>
      <c r="R25" s="293"/>
      <c r="S25" s="47">
        <v>0.50277777777777777</v>
      </c>
      <c r="T25" s="48">
        <v>0.55696759259259254</v>
      </c>
      <c r="U25" s="111">
        <v>55.850000000000016</v>
      </c>
      <c r="V25" s="112">
        <v>78.043535356212573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-211.76732495511601</v>
      </c>
      <c r="AF25" s="110">
        <f>M25/J25</f>
        <v>0.89411633752244202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1787.8445595648952</v>
      </c>
      <c r="N38" s="138">
        <f>M38/L38</f>
        <v>83.155560909995131</v>
      </c>
      <c r="O38" s="139">
        <f>L38-I38</f>
        <v>0</v>
      </c>
      <c r="P38" s="140">
        <f>N38-K38</f>
        <v>-9.8676949039583519</v>
      </c>
      <c r="Q38" s="141">
        <f>N38/K38</f>
        <v>0.89392227978244776</v>
      </c>
      <c r="R38" s="294"/>
      <c r="S38" s="142">
        <f>S22</f>
        <v>0.29166666666666669</v>
      </c>
      <c r="T38" s="143">
        <f>INDEX(T22:T37,COUNTA(T22:T37))</f>
        <v>0.55696759259259254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-212.15544043510477</v>
      </c>
      <c r="AF38" s="141">
        <f>M38/J38</f>
        <v>0.89392227978244765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3762</v>
      </c>
      <c r="G39" s="148">
        <f t="shared" ref="G39:G42" si="9">E39*F39</f>
        <v>74111.399999999994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1080.7219098143237</v>
      </c>
      <c r="N39" s="152">
        <f>M39/L39</f>
        <v>83.132454601101827</v>
      </c>
      <c r="O39" s="154">
        <f>L39-I39</f>
        <v>0</v>
      </c>
      <c r="P39" s="155">
        <f>N39-K39</f>
        <v>-9.1752377065904795</v>
      </c>
      <c r="Q39" s="156">
        <f>N39/K39</f>
        <v>0.90060159151193642</v>
      </c>
      <c r="R39" s="292">
        <f>Q55</f>
        <v>0.89503912135449037</v>
      </c>
      <c r="S39" s="157">
        <v>0.25</v>
      </c>
      <c r="T39" s="158">
        <v>0.39503472222222225</v>
      </c>
      <c r="U39" s="159"/>
      <c r="V39" s="160">
        <v>208.86039040217145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-119.27809018567632</v>
      </c>
      <c r="AF39" s="156">
        <f>M39/J39</f>
        <v>0.90060159151193642</v>
      </c>
      <c r="AG39" s="277">
        <f>AF55</f>
        <v>0.89503912135449037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1923</v>
      </c>
      <c r="G40" s="103">
        <f t="shared" si="9"/>
        <v>148744.04999999999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1791.1662025924143</v>
      </c>
      <c r="N40" s="106">
        <f>M40/L40</f>
        <v>68.891007792015927</v>
      </c>
      <c r="O40" s="108">
        <f>L40-I40</f>
        <v>0</v>
      </c>
      <c r="P40" s="109">
        <f>N40-K40</f>
        <v>-8.0320691310609931</v>
      </c>
      <c r="Q40" s="110">
        <f>N40/K40</f>
        <v>0.89558310129620711</v>
      </c>
      <c r="R40" s="293"/>
      <c r="S40" s="47">
        <v>0.39791666666666664</v>
      </c>
      <c r="T40" s="48">
        <v>0.44263888888888886</v>
      </c>
      <c r="U40" s="111">
        <v>5</v>
      </c>
      <c r="V40" s="112">
        <v>64.416132815037884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-208.83379740758573</v>
      </c>
      <c r="AF40" s="110">
        <f>M40/J40</f>
        <v>0.89558310129620711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1741</v>
      </c>
      <c r="G41" s="103">
        <f t="shared" si="9"/>
        <v>103310.94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1786.0164953622498</v>
      </c>
      <c r="N41" s="106">
        <f>M41/L41</f>
        <v>74.417353973427069</v>
      </c>
      <c r="O41" s="108">
        <f>L41-I41</f>
        <v>0</v>
      </c>
      <c r="P41" s="109">
        <f>N41-K41</f>
        <v>-8.9159793599062596</v>
      </c>
      <c r="Q41" s="110">
        <f>N41/K41</f>
        <v>0.89300824768112486</v>
      </c>
      <c r="R41" s="293"/>
      <c r="S41" s="47">
        <v>0.4458333333333333</v>
      </c>
      <c r="T41" s="48">
        <v>0.48644675925925923</v>
      </c>
      <c r="U41" s="111">
        <v>4.5999999999999996</v>
      </c>
      <c r="V41" s="112">
        <v>58.487701693266189</v>
      </c>
      <c r="W41" s="113"/>
      <c r="X41" s="116"/>
      <c r="Y41" s="12"/>
      <c r="Z41" s="198"/>
      <c r="AA41" s="282"/>
      <c r="AB41" s="283"/>
      <c r="AC41" s="12">
        <v>1</v>
      </c>
      <c r="AD41" s="198"/>
      <c r="AE41" s="117">
        <f>M41-J41</f>
        <v>-213.98350463775023</v>
      </c>
      <c r="AF41" s="110">
        <f>M41/J41</f>
        <v>0.89300824768112486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3613</v>
      </c>
      <c r="G42" s="103">
        <f t="shared" si="9"/>
        <v>211974.71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1786.3770659833435</v>
      </c>
      <c r="N42" s="106">
        <f>M42/L42</f>
        <v>77.668568086232327</v>
      </c>
      <c r="O42" s="108">
        <f>L42-I42</f>
        <v>0</v>
      </c>
      <c r="P42" s="109">
        <f>N42-K42</f>
        <v>-9.2879536528981106</v>
      </c>
      <c r="Q42" s="110">
        <f>N42/K42</f>
        <v>0.89318853299167178</v>
      </c>
      <c r="R42" s="293"/>
      <c r="S42" s="47">
        <v>0.52430555555555547</v>
      </c>
      <c r="T42" s="48">
        <v>0.60857638888888876</v>
      </c>
      <c r="U42" s="111">
        <v>54.51666666666658</v>
      </c>
      <c r="V42" s="112">
        <v>121.35175945100345</v>
      </c>
      <c r="W42" s="113"/>
      <c r="X42" s="116"/>
      <c r="Y42" s="12"/>
      <c r="Z42" s="198"/>
      <c r="AA42" s="282"/>
      <c r="AB42" s="283"/>
      <c r="AC42" s="12">
        <v>4</v>
      </c>
      <c r="AD42" s="198"/>
      <c r="AE42" s="117">
        <f>M42-J42</f>
        <v>-213.62293401665647</v>
      </c>
      <c r="AF42" s="110">
        <f>M42/J42</f>
        <v>0.89318853299167178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1611.0704184380827</v>
      </c>
      <c r="N55" s="138">
        <f t="shared" ref="N55:N60" si="13">M55/L55</f>
        <v>74.933507834329433</v>
      </c>
      <c r="O55" s="139">
        <f t="shared" ref="O55:O60" si="14">L55-I55</f>
        <v>0</v>
      </c>
      <c r="P55" s="140">
        <f t="shared" ref="P55:P60" si="15">N55-K55</f>
        <v>-8.7874223982287134</v>
      </c>
      <c r="Q55" s="141">
        <f t="shared" ref="Q55:Q60" si="16">N55/K55</f>
        <v>0.89503912135449037</v>
      </c>
      <c r="R55" s="294"/>
      <c r="S55" s="142">
        <f>S39</f>
        <v>0.25</v>
      </c>
      <c r="T55" s="143">
        <f>INDEX(T39:T54,COUNTA(T39:T54))</f>
        <v>0.60857638888888876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11</v>
      </c>
      <c r="AD55" s="191">
        <f>SUM(AD39:AD54)</f>
        <v>0</v>
      </c>
      <c r="AE55" s="168">
        <f t="shared" ref="AE55:AE60" si="17">M55-J55</f>
        <v>-188.9295815619173</v>
      </c>
      <c r="AF55" s="141">
        <f t="shared" ref="AF55:AF60" si="18">M55/J55</f>
        <v>0.89503912135449037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2858</v>
      </c>
      <c r="G56" s="148">
        <f t="shared" ref="G56:G60" si="19">E56*F56</f>
        <v>82481.88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3171.1455850874186</v>
      </c>
      <c r="N56" s="152">
        <f t="shared" si="13"/>
        <v>166.9023992151273</v>
      </c>
      <c r="O56" s="154">
        <f t="shared" si="14"/>
        <v>0</v>
      </c>
      <c r="P56" s="155">
        <f t="shared" si="15"/>
        <v>-22.571284995399026</v>
      </c>
      <c r="Q56" s="156">
        <f t="shared" si="16"/>
        <v>0.88087377363539399</v>
      </c>
      <c r="R56" s="292">
        <f>Q72</f>
        <v>0.88336278719511674</v>
      </c>
      <c r="S56" s="157">
        <v>0.25</v>
      </c>
      <c r="T56" s="158">
        <v>0.2875462962962963</v>
      </c>
      <c r="U56" s="159"/>
      <c r="V56" s="160">
        <v>54.0750953871053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-428.85441491258143</v>
      </c>
      <c r="AF56" s="156">
        <f t="shared" si="18"/>
        <v>0.8808737736353941</v>
      </c>
      <c r="AG56" s="277">
        <f>AF72</f>
        <v>0.88336278719511685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3317</v>
      </c>
      <c r="G57" s="103">
        <f t="shared" si="19"/>
        <v>103191.87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3015.3361702248126</v>
      </c>
      <c r="N57" s="106">
        <f t="shared" si="13"/>
        <v>158.70190369604276</v>
      </c>
      <c r="O57" s="108">
        <f t="shared" si="14"/>
        <v>0</v>
      </c>
      <c r="P57" s="109">
        <f t="shared" si="15"/>
        <v>-30.771780514483567</v>
      </c>
      <c r="Q57" s="110">
        <f t="shared" si="16"/>
        <v>0.83759338061800337</v>
      </c>
      <c r="R57" s="293"/>
      <c r="S57" s="47">
        <v>0.29166666666666663</v>
      </c>
      <c r="T57" s="48">
        <v>0.33749999999999997</v>
      </c>
      <c r="U57" s="111">
        <v>5.933333333333275</v>
      </c>
      <c r="V57" s="112">
        <v>66.002591009665693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-584.66382977518742</v>
      </c>
      <c r="AF57" s="110">
        <f t="shared" si="18"/>
        <v>0.83759338061800348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4740</v>
      </c>
      <c r="G58" s="103">
        <f t="shared" si="19"/>
        <v>182395.19999999998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3256.6515802560011</v>
      </c>
      <c r="N58" s="106">
        <f t="shared" si="13"/>
        <v>162.83257901280007</v>
      </c>
      <c r="O58" s="108">
        <f t="shared" si="14"/>
        <v>0</v>
      </c>
      <c r="P58" s="109">
        <f t="shared" si="15"/>
        <v>-17.167420987199932</v>
      </c>
      <c r="Q58" s="110">
        <f t="shared" si="16"/>
        <v>0.90462543896000036</v>
      </c>
      <c r="R58" s="293"/>
      <c r="S58" s="47">
        <v>0.34166666666666662</v>
      </c>
      <c r="T58" s="48">
        <v>0.4023032407407407</v>
      </c>
      <c r="U58" s="111">
        <v>5.9999999999999787</v>
      </c>
      <c r="V58" s="112">
        <v>87.328961355345143</v>
      </c>
      <c r="W58" s="113"/>
      <c r="X58" s="116"/>
      <c r="Y58" s="12"/>
      <c r="Z58" s="198"/>
      <c r="AA58" s="282"/>
      <c r="AB58" s="283"/>
      <c r="AC58" s="12">
        <v>3</v>
      </c>
      <c r="AD58" s="198"/>
      <c r="AE58" s="117">
        <f t="shared" si="17"/>
        <v>-343.34841974399887</v>
      </c>
      <c r="AF58" s="110">
        <f t="shared" si="18"/>
        <v>0.90462543896000036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6165</v>
      </c>
      <c r="G59" s="103">
        <f t="shared" si="19"/>
        <v>233036.99999999997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3257.69989939275</v>
      </c>
      <c r="N59" s="106">
        <f t="shared" si="13"/>
        <v>155.12856663775</v>
      </c>
      <c r="O59" s="108">
        <f t="shared" si="14"/>
        <v>0</v>
      </c>
      <c r="P59" s="109">
        <f t="shared" si="15"/>
        <v>-16.300004790821419</v>
      </c>
      <c r="Q59" s="110">
        <f t="shared" si="16"/>
        <v>0.90491663872020833</v>
      </c>
      <c r="R59" s="293"/>
      <c r="S59" s="47">
        <v>0.4055555555555555</v>
      </c>
      <c r="T59" s="48">
        <v>0.48439814814814808</v>
      </c>
      <c r="U59" s="111">
        <v>4.6833333333333194</v>
      </c>
      <c r="V59" s="112">
        <v>113.546370575433</v>
      </c>
      <c r="W59" s="113">
        <v>0.48439814814814808</v>
      </c>
      <c r="X59" s="116">
        <v>0.52291666666666659</v>
      </c>
      <c r="Y59" s="12"/>
      <c r="Z59" s="198"/>
      <c r="AA59" s="282"/>
      <c r="AB59" s="283"/>
      <c r="AC59" s="12">
        <v>4</v>
      </c>
      <c r="AD59" s="198"/>
      <c r="AE59" s="199">
        <f t="shared" si="17"/>
        <v>-342.30010060724999</v>
      </c>
      <c r="AF59" s="200">
        <f t="shared" si="18"/>
        <v>0.90491663872020833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2434</v>
      </c>
      <c r="G60" s="103">
        <f t="shared" si="19"/>
        <v>72946.98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2484.1730769230762</v>
      </c>
      <c r="N60" s="106">
        <f t="shared" si="13"/>
        <v>118.29395604395602</v>
      </c>
      <c r="O60" s="108">
        <f t="shared" si="14"/>
        <v>0</v>
      </c>
      <c r="P60" s="109">
        <f t="shared" si="15"/>
        <v>-14.563186813186846</v>
      </c>
      <c r="Q60" s="110">
        <f t="shared" si="16"/>
        <v>0.89038461538461511</v>
      </c>
      <c r="R60" s="293"/>
      <c r="S60" s="47">
        <v>0.52291666666666659</v>
      </c>
      <c r="T60" s="48">
        <v>0.56373842592592582</v>
      </c>
      <c r="U60" s="111">
        <v>55.466666666666654</v>
      </c>
      <c r="V60" s="112">
        <v>58.788174365405617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-305.82692307692378</v>
      </c>
      <c r="AF60" s="200">
        <f t="shared" si="18"/>
        <v>0.89038461538461511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3037.0012623768116</v>
      </c>
      <c r="N72" s="138">
        <f t="shared" ref="N72:N77" si="24">M72/L72</f>
        <v>151.85006311884058</v>
      </c>
      <c r="O72" s="139">
        <f t="shared" ref="O72:O77" si="25">L72-I72</f>
        <v>0</v>
      </c>
      <c r="P72" s="140">
        <f t="shared" ref="P72:P77" si="26">N72-K72</f>
        <v>-20.049936881159425</v>
      </c>
      <c r="Q72" s="141">
        <f t="shared" ref="Q72:Q77" si="27">N72/K72</f>
        <v>0.88336278719511674</v>
      </c>
      <c r="R72" s="294"/>
      <c r="S72" s="142">
        <f>S56</f>
        <v>0.25</v>
      </c>
      <c r="T72" s="143">
        <f>INDEX(T56:T71,COUNTA(T56:T71))</f>
        <v>0.56373842592592582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 t="shared" ref="AE72:AE77" si="28">M72-J72</f>
        <v>-400.99873762318839</v>
      </c>
      <c r="AF72" s="141">
        <f t="shared" ref="AF72:AF77" si="29">M72/J72</f>
        <v>0.88336278719511685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548</v>
      </c>
      <c r="G73" s="148">
        <f t="shared" ref="G73:G77" si="30">E73*F73</f>
        <v>14823.4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2969.5760191807685</v>
      </c>
      <c r="N73" s="152">
        <f t="shared" si="24"/>
        <v>494.92933653012807</v>
      </c>
      <c r="O73" s="154">
        <f t="shared" si="25"/>
        <v>0</v>
      </c>
      <c r="P73" s="155">
        <f t="shared" si="26"/>
        <v>-50.570663469871931</v>
      </c>
      <c r="Q73" s="156">
        <f t="shared" si="27"/>
        <v>0.90729484240170133</v>
      </c>
      <c r="R73" s="292">
        <f>Q89</f>
        <v>0.8896085132978685</v>
      </c>
      <c r="S73" s="206">
        <v>0.25</v>
      </c>
      <c r="T73" s="158">
        <v>0.25768518518518518</v>
      </c>
      <c r="U73" s="159"/>
      <c r="V73" s="160">
        <v>11.072287689429405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-303.42398081923147</v>
      </c>
      <c r="AF73" s="156">
        <f t="shared" si="29"/>
        <v>0.90729484240170133</v>
      </c>
      <c r="AG73" s="277">
        <f>AF89</f>
        <v>0.8896085132978685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1041</v>
      </c>
      <c r="G74" s="103">
        <f t="shared" si="30"/>
        <v>22818.720000000001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3257.0207949676455</v>
      </c>
      <c r="N74" s="106">
        <f t="shared" si="24"/>
        <v>542.83679916127426</v>
      </c>
      <c r="O74" s="108">
        <f t="shared" si="25"/>
        <v>0</v>
      </c>
      <c r="P74" s="109">
        <f t="shared" si="26"/>
        <v>-57.163200838725743</v>
      </c>
      <c r="Q74" s="110">
        <f t="shared" si="27"/>
        <v>0.90472799860212372</v>
      </c>
      <c r="R74" s="293"/>
      <c r="S74" s="47">
        <v>0.26111111111111107</v>
      </c>
      <c r="T74" s="48">
        <v>0.27442129629629625</v>
      </c>
      <c r="U74" s="111">
        <v>4.9333333333332785</v>
      </c>
      <c r="V74" s="112">
        <v>19.177034453235802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-342.97920503235446</v>
      </c>
      <c r="AF74" s="110">
        <f t="shared" si="29"/>
        <v>0.90472799860212372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2991</v>
      </c>
      <c r="G75" s="103">
        <f t="shared" si="30"/>
        <v>90806.76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2650.9180131291828</v>
      </c>
      <c r="N75" s="106">
        <f t="shared" si="24"/>
        <v>240.99254664810752</v>
      </c>
      <c r="O75" s="108">
        <f t="shared" si="25"/>
        <v>0</v>
      </c>
      <c r="P75" s="109">
        <f t="shared" si="26"/>
        <v>-31.734726079165227</v>
      </c>
      <c r="Q75" s="110">
        <f t="shared" si="27"/>
        <v>0.88363933770972747</v>
      </c>
      <c r="R75" s="293"/>
      <c r="S75" s="47">
        <v>0.27777777777777773</v>
      </c>
      <c r="T75" s="48">
        <v>0.32478009259259255</v>
      </c>
      <c r="U75" s="111">
        <v>4.8333333333333428</v>
      </c>
      <c r="V75" s="112">
        <v>67.69730301397091</v>
      </c>
      <c r="W75" s="113"/>
      <c r="X75" s="116"/>
      <c r="Y75" s="12"/>
      <c r="Z75" s="198"/>
      <c r="AA75" s="282"/>
      <c r="AB75" s="283"/>
      <c r="AC75" s="12">
        <v>3</v>
      </c>
      <c r="AD75" s="198"/>
      <c r="AE75" s="117">
        <f t="shared" si="28"/>
        <v>-349.08198687081722</v>
      </c>
      <c r="AF75" s="110">
        <f t="shared" si="29"/>
        <v>0.88363933770972758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2158</v>
      </c>
      <c r="G76" s="103">
        <f t="shared" si="30"/>
        <v>50044.020000000004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2250.6475910015988</v>
      </c>
      <c r="N76" s="106">
        <f t="shared" si="24"/>
        <v>375.10793183359982</v>
      </c>
      <c r="O76" s="108">
        <f t="shared" si="25"/>
        <v>0</v>
      </c>
      <c r="P76" s="109">
        <f t="shared" si="26"/>
        <v>-41.558734833066865</v>
      </c>
      <c r="Q76" s="110">
        <f t="shared" si="27"/>
        <v>0.90025903640063953</v>
      </c>
      <c r="R76" s="293"/>
      <c r="S76" s="47">
        <v>0.32847222222222217</v>
      </c>
      <c r="T76" s="48">
        <v>0.36841435185185178</v>
      </c>
      <c r="U76" s="111">
        <v>5.3166666666666451</v>
      </c>
      <c r="V76" s="112">
        <v>57.530108453086569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-249.35240899840119</v>
      </c>
      <c r="AF76" s="110">
        <f t="shared" si="29"/>
        <v>0.90025903640063953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2879</v>
      </c>
      <c r="G77" s="103">
        <f t="shared" si="30"/>
        <v>67800.45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2102.9850000000001</v>
      </c>
      <c r="N77" s="106">
        <f t="shared" si="24"/>
        <v>350.4975</v>
      </c>
      <c r="O77" s="108">
        <f t="shared" si="25"/>
        <v>0</v>
      </c>
      <c r="P77" s="109">
        <f t="shared" si="26"/>
        <v>-66.169166666666683</v>
      </c>
      <c r="Q77" s="110">
        <f t="shared" si="27"/>
        <v>0.841194</v>
      </c>
      <c r="R77" s="293"/>
      <c r="S77" s="47">
        <v>0.37222222222222212</v>
      </c>
      <c r="T77" s="48">
        <v>0.42925925925925917</v>
      </c>
      <c r="U77" s="111">
        <v>5.4833333333332845</v>
      </c>
      <c r="V77" s="112">
        <v>82.140386165379212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8"/>
        <v>-397.01499999999987</v>
      </c>
      <c r="AF77" s="110">
        <f t="shared" si="29"/>
        <v>0.841194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2646.2294836558394</v>
      </c>
      <c r="N89" s="138">
        <f>M89/L89</f>
        <v>378.03278337940566</v>
      </c>
      <c r="O89" s="139">
        <f>L89-I89</f>
        <v>0</v>
      </c>
      <c r="P89" s="140">
        <f>N89-K89</f>
        <v>-46.910073763451464</v>
      </c>
      <c r="Q89" s="141">
        <f>N89/K89</f>
        <v>0.8896085132978685</v>
      </c>
      <c r="R89" s="294"/>
      <c r="S89" s="142">
        <f>S73</f>
        <v>0.25</v>
      </c>
      <c r="T89" s="143">
        <f>INDEX(T73:T88,COUNTA(T73:T88))</f>
        <v>0.42925925925925917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9</v>
      </c>
      <c r="AD89" s="191">
        <f>SUM(AD73:AD88)</f>
        <v>0</v>
      </c>
      <c r="AE89" s="168">
        <f>M89-J89</f>
        <v>-328.37051634416048</v>
      </c>
      <c r="AF89" s="141">
        <f>M89/J89</f>
        <v>0.8896085132978685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999</v>
      </c>
      <c r="G90" s="148">
        <f t="shared" ref="G90:G91" si="34">E90*F90</f>
        <v>58111.83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1606.24285714286</v>
      </c>
      <c r="N90" s="152">
        <f>M90/L90</f>
        <v>84.539097744361058</v>
      </c>
      <c r="O90" s="154">
        <f>L90-I90</f>
        <v>0</v>
      </c>
      <c r="P90" s="155">
        <f>N90-K90</f>
        <v>-10.197744360902107</v>
      </c>
      <c r="Q90" s="156">
        <f>N90/K90</f>
        <v>0.8923571428571444</v>
      </c>
      <c r="R90" s="292">
        <f>Q106</f>
        <v>0.8925708947354557</v>
      </c>
      <c r="S90" s="157">
        <v>0.70833333333333337</v>
      </c>
      <c r="T90" s="158">
        <v>0.73424768518518524</v>
      </c>
      <c r="U90" s="159"/>
      <c r="V90" s="160">
        <v>37.316897462578979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-193.75714285714002</v>
      </c>
      <c r="AF90" s="156">
        <f>M90/J90</f>
        <v>0.8923571428571444</v>
      </c>
      <c r="AG90" s="277">
        <f>AF106</f>
        <v>0.8925708947354557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1813</v>
      </c>
      <c r="G91" s="103">
        <f t="shared" si="34"/>
        <v>81548.739999999991</v>
      </c>
      <c r="H91" s="26"/>
      <c r="I91" s="104">
        <v>21</v>
      </c>
      <c r="J91" s="105">
        <v>1800</v>
      </c>
      <c r="K91" s="106">
        <f t="shared" ref="K91" si="35">J91/I91</f>
        <v>85.714285714285708</v>
      </c>
      <c r="L91" s="107">
        <v>21</v>
      </c>
      <c r="M91" s="105">
        <f>F91/V91*60</f>
        <v>1607.0123639047804</v>
      </c>
      <c r="N91" s="106">
        <f>M91/L91</f>
        <v>76.524398281180012</v>
      </c>
      <c r="O91" s="108">
        <f>L91-I91</f>
        <v>0</v>
      </c>
      <c r="P91" s="109">
        <f>N91-K91</f>
        <v>-9.1898874331056959</v>
      </c>
      <c r="Q91" s="110">
        <f>N91/K91</f>
        <v>0.89278464661376689</v>
      </c>
      <c r="R91" s="293"/>
      <c r="S91" s="47">
        <v>0.73750000000000004</v>
      </c>
      <c r="T91" s="48">
        <v>0.78450231481481492</v>
      </c>
      <c r="U91" s="111">
        <v>4.6833333333333194</v>
      </c>
      <c r="V91" s="112">
        <v>67.690829543888626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-192.98763609521961</v>
      </c>
      <c r="AF91" s="110">
        <f>M91/J91</f>
        <v>0.89278464661376689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6">AVERAGE(I90:I105)</f>
        <v>20</v>
      </c>
      <c r="J106" s="137">
        <f t="shared" si="36"/>
        <v>1800</v>
      </c>
      <c r="K106" s="138">
        <f t="shared" ref="K106" si="37">J106/I106</f>
        <v>90</v>
      </c>
      <c r="L106" s="136">
        <f t="shared" ref="L106:M106" si="38">AVERAGE(L90:L105)</f>
        <v>20</v>
      </c>
      <c r="M106" s="137">
        <f t="shared" si="38"/>
        <v>1606.6276105238203</v>
      </c>
      <c r="N106" s="138">
        <f>M106/L106</f>
        <v>80.331380526191012</v>
      </c>
      <c r="O106" s="139">
        <f>L106-I106</f>
        <v>0</v>
      </c>
      <c r="P106" s="140">
        <f>N106-K106</f>
        <v>-9.6686194738089881</v>
      </c>
      <c r="Q106" s="141">
        <f>N106/K106</f>
        <v>0.8925708947354557</v>
      </c>
      <c r="R106" s="294"/>
      <c r="S106" s="142">
        <f>S90</f>
        <v>0.70833333333333337</v>
      </c>
      <c r="T106" s="143">
        <f>INDEX(T90:T105,COUNTA(T90:T105))</f>
        <v>0.78450231481481492</v>
      </c>
      <c r="U106" s="144"/>
      <c r="V106" s="166"/>
      <c r="W106" s="167"/>
      <c r="X106" s="138"/>
      <c r="Y106" s="179">
        <f t="shared" ref="Y106:Z106" si="39">SUM(Y90:Y105)</f>
        <v>0</v>
      </c>
      <c r="Z106" s="180">
        <f t="shared" si="39"/>
        <v>0</v>
      </c>
      <c r="AA106" s="285"/>
      <c r="AB106" s="286"/>
      <c r="AC106" s="179">
        <f t="shared" ref="AC106:AD106" si="40">SUM(AC90:AC105)</f>
        <v>3</v>
      </c>
      <c r="AD106" s="180">
        <f t="shared" si="40"/>
        <v>0</v>
      </c>
      <c r="AE106" s="168">
        <f>M106-J106</f>
        <v>-193.37238947617971</v>
      </c>
      <c r="AF106" s="141">
        <f>M106/J106</f>
        <v>0.8925708947354557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1990</v>
      </c>
      <c r="G107" s="148">
        <f t="shared" ref="G107:G108" si="41">E107*F107</f>
        <v>100833.3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1784.6235807860282</v>
      </c>
      <c r="N107" s="152">
        <f>M107/L107</f>
        <v>89.231179039301409</v>
      </c>
      <c r="O107" s="154">
        <f>L107-I107</f>
        <v>0</v>
      </c>
      <c r="P107" s="155">
        <f>N107-K107</f>
        <v>-10.768820960698591</v>
      </c>
      <c r="Q107" s="156">
        <f>N107/K107</f>
        <v>0.89231179039301411</v>
      </c>
      <c r="R107" s="292">
        <f>Q123</f>
        <v>0.87021987519650701</v>
      </c>
      <c r="S107" s="157">
        <v>0.70833333333333337</v>
      </c>
      <c r="T107" s="158">
        <v>0.75479166666666675</v>
      </c>
      <c r="U107" s="159"/>
      <c r="V107" s="160">
        <v>66.90486514103489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-215.37641921397176</v>
      </c>
      <c r="AF107" s="156">
        <f>M107/J107</f>
        <v>0.89231179039301411</v>
      </c>
      <c r="AG107" s="362">
        <f>AF123</f>
        <v>0.87021987519650701</v>
      </c>
    </row>
    <row r="108" spans="1:33" ht="15.75" customHeight="1">
      <c r="A108" s="288"/>
      <c r="B108" s="163" t="s">
        <v>179</v>
      </c>
      <c r="C108" s="280" t="s">
        <v>253</v>
      </c>
      <c r="D108" s="281"/>
      <c r="E108" s="101">
        <v>38.39</v>
      </c>
      <c r="F108" s="111">
        <v>4070</v>
      </c>
      <c r="G108" s="103">
        <f t="shared" si="41"/>
        <v>156247.29999999999</v>
      </c>
      <c r="H108" s="26"/>
      <c r="I108" s="104">
        <v>16</v>
      </c>
      <c r="J108" s="105">
        <v>2000</v>
      </c>
      <c r="K108" s="106">
        <f t="shared" ref="K108" si="42">J108/I108</f>
        <v>125</v>
      </c>
      <c r="L108" s="107">
        <v>16</v>
      </c>
      <c r="M108" s="105">
        <f>F108/V108*60</f>
        <v>1696.2559199999998</v>
      </c>
      <c r="N108" s="106">
        <f>M108/L108</f>
        <v>106.01599499999999</v>
      </c>
      <c r="O108" s="108">
        <f>L108-I108</f>
        <v>0</v>
      </c>
      <c r="P108" s="109">
        <f>N108-K108</f>
        <v>-18.98400500000001</v>
      </c>
      <c r="Q108" s="110">
        <f>N108/K108</f>
        <v>0.8481279599999999</v>
      </c>
      <c r="R108" s="293"/>
      <c r="S108" s="47">
        <v>0.75763888888888886</v>
      </c>
      <c r="T108" s="48">
        <v>0.85760416666666661</v>
      </c>
      <c r="U108" s="111">
        <v>5</v>
      </c>
      <c r="V108" s="112">
        <v>143.96412541333976</v>
      </c>
      <c r="W108" s="113"/>
      <c r="X108" s="116"/>
      <c r="Y108" s="12"/>
      <c r="Z108" s="198"/>
      <c r="AA108" s="282"/>
      <c r="AB108" s="283"/>
      <c r="AC108" s="12">
        <v>4</v>
      </c>
      <c r="AD108" s="198"/>
      <c r="AE108" s="117">
        <f>M108-J108</f>
        <v>-303.74408000000017</v>
      </c>
      <c r="AF108" s="110">
        <f>M108/J108</f>
        <v>0.8481279599999999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3">AVERAGE(I107:I122)</f>
        <v>18</v>
      </c>
      <c r="J123" s="137">
        <f t="shared" si="43"/>
        <v>2000</v>
      </c>
      <c r="K123" s="138">
        <f t="shared" ref="K123" si="44">J123/I123</f>
        <v>111.11111111111111</v>
      </c>
      <c r="L123" s="136">
        <f t="shared" ref="L123:M123" si="45">AVERAGE(L107:L122)</f>
        <v>18</v>
      </c>
      <c r="M123" s="137">
        <f t="shared" si="45"/>
        <v>1740.439750393014</v>
      </c>
      <c r="N123" s="138">
        <f>M123/L123</f>
        <v>96.691097244056337</v>
      </c>
      <c r="O123" s="139">
        <f>L123-I123</f>
        <v>0</v>
      </c>
      <c r="P123" s="140">
        <f>N123-K123</f>
        <v>-14.420013867054777</v>
      </c>
      <c r="Q123" s="141">
        <f>N123/K123</f>
        <v>0.87021987519650701</v>
      </c>
      <c r="R123" s="294"/>
      <c r="S123" s="142">
        <f>S107</f>
        <v>0.70833333333333337</v>
      </c>
      <c r="T123" s="143">
        <f>INDEX(T107:T122,COUNTA(T107:T122))</f>
        <v>0.85760416666666661</v>
      </c>
      <c r="U123" s="144"/>
      <c r="V123" s="166"/>
      <c r="W123" s="187"/>
      <c r="X123" s="188"/>
      <c r="Y123" s="179">
        <f t="shared" ref="Y123:Z123" si="46">SUM(Y107:Y122)</f>
        <v>0</v>
      </c>
      <c r="Z123" s="180">
        <f t="shared" si="46"/>
        <v>0</v>
      </c>
      <c r="AA123" s="285"/>
      <c r="AB123" s="286"/>
      <c r="AC123" s="179">
        <f t="shared" ref="AC123:AD123" si="47">SUM(AC107:AC122)</f>
        <v>5</v>
      </c>
      <c r="AD123" s="180">
        <f t="shared" si="47"/>
        <v>0</v>
      </c>
      <c r="AE123" s="168">
        <f>M123-J123</f>
        <v>-259.56024960698596</v>
      </c>
      <c r="AF123" s="141">
        <f>M123/J123</f>
        <v>0.87021987519650701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196</v>
      </c>
      <c r="D124" s="291"/>
      <c r="E124" s="147">
        <v>54.09</v>
      </c>
      <c r="F124" s="97">
        <v>919</v>
      </c>
      <c r="G124" s="148">
        <f t="shared" ref="G124:G127" si="48">E124*F124</f>
        <v>49708.710000000006</v>
      </c>
      <c r="H124" s="149"/>
      <c r="I124" s="150">
        <v>19</v>
      </c>
      <c r="J124" s="151">
        <v>2000</v>
      </c>
      <c r="K124" s="152">
        <f>J124/I124</f>
        <v>105.26315789473684</v>
      </c>
      <c r="L124" s="153">
        <v>20</v>
      </c>
      <c r="M124" s="151">
        <f>F124/V124*60</f>
        <v>1786.0000000000002</v>
      </c>
      <c r="N124" s="152">
        <f>M124/L124</f>
        <v>89.300000000000011</v>
      </c>
      <c r="O124" s="154">
        <f>L124-I124</f>
        <v>1</v>
      </c>
      <c r="P124" s="155">
        <f>N124-K124</f>
        <v>-15.963157894736824</v>
      </c>
      <c r="Q124" s="156">
        <f>N124/K124</f>
        <v>0.84835000000000016</v>
      </c>
      <c r="R124" s="292">
        <f>Q140</f>
        <v>0.88397379024550327</v>
      </c>
      <c r="S124" s="157">
        <v>0.70833333333333337</v>
      </c>
      <c r="T124" s="158">
        <v>0.72976851851851854</v>
      </c>
      <c r="U124" s="159"/>
      <c r="V124" s="160">
        <v>30.87346024636058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-213.99999999999977</v>
      </c>
      <c r="AF124" s="156">
        <f>M124/J124</f>
        <v>0.89300000000000013</v>
      </c>
      <c r="AG124" s="277">
        <f>AF140</f>
        <v>0.89401894695283857</v>
      </c>
    </row>
    <row r="125" spans="1:33" ht="15.75" customHeight="1">
      <c r="A125" s="298"/>
      <c r="B125" s="163" t="s">
        <v>179</v>
      </c>
      <c r="C125" s="280" t="s">
        <v>195</v>
      </c>
      <c r="D125" s="281"/>
      <c r="E125" s="101">
        <v>47.6</v>
      </c>
      <c r="F125" s="102">
        <v>1601</v>
      </c>
      <c r="G125" s="103">
        <f t="shared" si="48"/>
        <v>76207.600000000006</v>
      </c>
      <c r="H125" s="26"/>
      <c r="I125" s="104">
        <v>23</v>
      </c>
      <c r="J125" s="105">
        <v>2000</v>
      </c>
      <c r="K125" s="106">
        <f t="shared" ref="K125:K127" si="49">J125/I125</f>
        <v>86.956521739130437</v>
      </c>
      <c r="L125" s="107">
        <v>23</v>
      </c>
      <c r="M125" s="105">
        <f>F125/V125*60</f>
        <v>1787.255248618784</v>
      </c>
      <c r="N125" s="106">
        <f>M125/L125</f>
        <v>77.70674993994713</v>
      </c>
      <c r="O125" s="108">
        <f>L125-I125</f>
        <v>0</v>
      </c>
      <c r="P125" s="109">
        <f>N125-K125</f>
        <v>-9.2497717991833071</v>
      </c>
      <c r="Q125" s="110">
        <f>N125/K125</f>
        <v>0.89362762430939202</v>
      </c>
      <c r="R125" s="293"/>
      <c r="S125" s="47">
        <v>0.73263888888888895</v>
      </c>
      <c r="T125" s="48">
        <v>0.76995370370370375</v>
      </c>
      <c r="U125" s="111">
        <v>5</v>
      </c>
      <c r="V125" s="112">
        <v>53.74721941604956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-212.74475138121602</v>
      </c>
      <c r="AF125" s="110">
        <f>M125/J125</f>
        <v>0.89362762430939202</v>
      </c>
      <c r="AG125" s="278"/>
    </row>
    <row r="126" spans="1:33" ht="15.75" customHeight="1">
      <c r="A126" s="298"/>
      <c r="B126" s="163" t="s">
        <v>179</v>
      </c>
      <c r="C126" s="280" t="s">
        <v>194</v>
      </c>
      <c r="D126" s="281"/>
      <c r="E126" s="101">
        <v>56.87</v>
      </c>
      <c r="F126" s="102">
        <v>1353</v>
      </c>
      <c r="G126" s="103">
        <f t="shared" si="48"/>
        <v>76945.11</v>
      </c>
      <c r="H126" s="26"/>
      <c r="I126" s="104">
        <v>23</v>
      </c>
      <c r="J126" s="105">
        <v>2000</v>
      </c>
      <c r="K126" s="106">
        <f t="shared" si="49"/>
        <v>86.956521739130437</v>
      </c>
      <c r="L126" s="107">
        <v>23</v>
      </c>
      <c r="M126" s="105">
        <f>F126/V126*60</f>
        <v>1788.2212968471131</v>
      </c>
      <c r="N126" s="106">
        <f>M126/L126</f>
        <v>77.748752036831007</v>
      </c>
      <c r="O126" s="108">
        <f>L126-I126</f>
        <v>0</v>
      </c>
      <c r="P126" s="109">
        <f>N126-K126</f>
        <v>-9.20776970229943</v>
      </c>
      <c r="Q126" s="110">
        <f>N126/K126</f>
        <v>0.89411064842355659</v>
      </c>
      <c r="R126" s="293"/>
      <c r="S126" s="47">
        <v>0.77361111111111114</v>
      </c>
      <c r="T126" s="48">
        <v>0.80512731481481481</v>
      </c>
      <c r="U126" s="111">
        <v>5.2666666666666373</v>
      </c>
      <c r="V126" s="112">
        <v>45.397065868263518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-211.77870315288692</v>
      </c>
      <c r="AF126" s="110">
        <f>M126/J126</f>
        <v>0.89411064842355659</v>
      </c>
      <c r="AG126" s="278"/>
    </row>
    <row r="127" spans="1:33" ht="15.75" customHeight="1">
      <c r="A127" s="298"/>
      <c r="B127" s="163" t="s">
        <v>179</v>
      </c>
      <c r="C127" s="280" t="s">
        <v>193</v>
      </c>
      <c r="D127" s="281"/>
      <c r="E127" s="101">
        <v>56.79</v>
      </c>
      <c r="F127" s="102">
        <v>1798</v>
      </c>
      <c r="G127" s="103">
        <f t="shared" si="48"/>
        <v>102108.42</v>
      </c>
      <c r="H127" s="26"/>
      <c r="I127" s="104">
        <v>23</v>
      </c>
      <c r="J127" s="105">
        <v>2000</v>
      </c>
      <c r="K127" s="106">
        <f t="shared" si="49"/>
        <v>86.956521739130437</v>
      </c>
      <c r="L127" s="107">
        <v>23</v>
      </c>
      <c r="M127" s="105">
        <f>F127/V127*60</f>
        <v>1790.6750301568111</v>
      </c>
      <c r="N127" s="106">
        <f>M127/L127</f>
        <v>77.855436093774401</v>
      </c>
      <c r="O127" s="108">
        <f>L127-I127</f>
        <v>0</v>
      </c>
      <c r="P127" s="109">
        <f>N127-K127</f>
        <v>-9.1010856453560365</v>
      </c>
      <c r="Q127" s="110">
        <f>N127/K127</f>
        <v>0.89533751507840553</v>
      </c>
      <c r="R127" s="293"/>
      <c r="S127" s="47">
        <v>0.80902777777777779</v>
      </c>
      <c r="T127" s="48">
        <v>0.85085648148148152</v>
      </c>
      <c r="U127" s="111">
        <v>5.616666666666692</v>
      </c>
      <c r="V127" s="112">
        <v>60.245437158160875</v>
      </c>
      <c r="W127" s="113"/>
      <c r="X127" s="116"/>
      <c r="Y127" s="12"/>
      <c r="Z127" s="198"/>
      <c r="AA127" s="282"/>
      <c r="AB127" s="283"/>
      <c r="AC127" s="12">
        <v>1</v>
      </c>
      <c r="AD127" s="198"/>
      <c r="AE127" s="117">
        <f>M127-J127</f>
        <v>-209.32496984318891</v>
      </c>
      <c r="AF127" s="110">
        <f>M127/J127</f>
        <v>0.89533751507840553</v>
      </c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50">AVERAGE(I124:I139)</f>
        <v>22</v>
      </c>
      <c r="J140" s="137">
        <f t="shared" si="50"/>
        <v>2000</v>
      </c>
      <c r="K140" s="138">
        <f t="shared" ref="K140" si="51">J140/I140</f>
        <v>90.909090909090907</v>
      </c>
      <c r="L140" s="136">
        <f t="shared" ref="L140:M140" si="52">AVERAGE(L124:L139)</f>
        <v>22.25</v>
      </c>
      <c r="M140" s="137">
        <f t="shared" si="52"/>
        <v>1788.037893905677</v>
      </c>
      <c r="N140" s="138">
        <f>M140/L140</f>
        <v>80.361253658682116</v>
      </c>
      <c r="O140" s="139">
        <f>L140-I140</f>
        <v>0.25</v>
      </c>
      <c r="P140" s="140">
        <f>N140-K140</f>
        <v>-10.54783725040879</v>
      </c>
      <c r="Q140" s="141">
        <f>N140/K140</f>
        <v>0.88397379024550327</v>
      </c>
      <c r="R140" s="294"/>
      <c r="S140" s="142">
        <f>S124</f>
        <v>0.70833333333333337</v>
      </c>
      <c r="T140" s="143">
        <f>INDEX(T124:T139,COUNTA(T124:T139))</f>
        <v>0.85085648148148152</v>
      </c>
      <c r="U140" s="144"/>
      <c r="V140" s="166"/>
      <c r="W140" s="167"/>
      <c r="X140" s="138"/>
      <c r="Y140" s="179">
        <f t="shared" ref="Y140:Z140" si="53">SUM(Y124:Y139)</f>
        <v>0</v>
      </c>
      <c r="Z140" s="180">
        <f t="shared" si="53"/>
        <v>0</v>
      </c>
      <c r="AA140" s="285"/>
      <c r="AB140" s="286"/>
      <c r="AC140" s="179">
        <f t="shared" ref="AC140:AD140" si="54">SUM(AC124:AC139)</f>
        <v>4</v>
      </c>
      <c r="AD140" s="180">
        <f t="shared" si="54"/>
        <v>0</v>
      </c>
      <c r="AE140" s="168">
        <f>M140-J140</f>
        <v>-211.96210609432296</v>
      </c>
      <c r="AF140" s="141">
        <f>M140/J140</f>
        <v>0.89401894695283857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479" priority="3" operator="greaterThan">
      <formula>0</formula>
    </cfRule>
  </conditionalFormatting>
  <conditionalFormatting sqref="P5:P140 AE5:AE140">
    <cfRule type="cellIs" dxfId="478" priority="6" operator="lessThan">
      <formula>0</formula>
    </cfRule>
  </conditionalFormatting>
  <conditionalFormatting sqref="Q5:Q140 AF5:AF140">
    <cfRule type="cellIs" dxfId="477" priority="4" operator="greaterThan">
      <formula>1</formula>
    </cfRule>
    <cfRule type="cellIs" dxfId="476" priority="5" operator="lessThan">
      <formula>0.8</formula>
    </cfRule>
  </conditionalFormatting>
  <conditionalFormatting sqref="AG5 R5:R140 AG90:AG107">
    <cfRule type="cellIs" dxfId="475" priority="7" operator="lessThan">
      <formula>0.8</formula>
    </cfRule>
  </conditionalFormatting>
  <conditionalFormatting sqref="AG22">
    <cfRule type="cellIs" dxfId="474" priority="11" operator="lessThan">
      <formula>0.8</formula>
    </cfRule>
  </conditionalFormatting>
  <conditionalFormatting sqref="AG37">
    <cfRule type="cellIs" dxfId="473" priority="10" operator="lessThan">
      <formula>0.8</formula>
    </cfRule>
  </conditionalFormatting>
  <conditionalFormatting sqref="AG39:AG78">
    <cfRule type="cellIs" dxfId="472" priority="8" operator="lessThan">
      <formula>0.8</formula>
    </cfRule>
  </conditionalFormatting>
  <conditionalFormatting sqref="AG122">
    <cfRule type="cellIs" dxfId="471" priority="2" operator="lessThan">
      <formula>0.8</formula>
    </cfRule>
  </conditionalFormatting>
  <conditionalFormatting sqref="AG124:AG140">
    <cfRule type="cellIs" dxfId="470" priority="1" operator="lessThan">
      <formula>0.8</formula>
    </cfRule>
  </conditionalFormatting>
  <dataValidations count="1">
    <dataValidation type="list" allowBlank="1" showInputMessage="1" showErrorMessage="1" sqref="AA5:AB140" xr:uid="{D4E27705-4330-4EA4-8B1B-3CE501B6E166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81949-46DB-4B06-A5BB-F224146528AF}">
  <sheetPr codeName="工作表25">
    <tabColor theme="8" tint="0.59999389629810485"/>
  </sheetPr>
  <dimension ref="B1:AR42"/>
  <sheetViews>
    <sheetView zoomScale="70" zoomScaleNormal="70" workbookViewId="0">
      <selection activeCell="T25" sqref="T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254</v>
      </c>
      <c r="D3" s="266"/>
      <c r="E3" s="3" t="s">
        <v>2</v>
      </c>
      <c r="F3" s="267">
        <f>'0421(18度C)'!D1+'0421(4度C)'!D1</f>
        <v>222749</v>
      </c>
      <c r="G3" s="268"/>
      <c r="H3" s="3" t="s">
        <v>3</v>
      </c>
      <c r="I3" s="269">
        <f>'0421(18度C)'!F1+'0421(4度C)'!F1</f>
        <v>6566952.1500000004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447.44654052298313</v>
      </c>
      <c r="F6" s="244" t="e">
        <f>AVERAGE(#REF!,D14:K14)</f>
        <v>#REF!</v>
      </c>
      <c r="G6" s="245">
        <f>AVERAGE(D14:K14)</f>
        <v>171.61881708857794</v>
      </c>
      <c r="H6" s="246"/>
      <c r="I6" s="245">
        <f>AVERAGE(L14:O14)</f>
        <v>97.340067340067336</v>
      </c>
      <c r="J6" s="246"/>
      <c r="K6" s="245">
        <f>AVERAGE(D32:O32)</f>
        <v>723.06826241134752</v>
      </c>
      <c r="L6" s="246"/>
      <c r="M6" s="245">
        <f>AVERAGE(P32:X32)</f>
        <v>710.28389734272082</v>
      </c>
      <c r="N6" s="246"/>
      <c r="O6" s="232">
        <f>'0421(4度C)'!Y2</f>
        <v>0</v>
      </c>
      <c r="P6" s="232">
        <f>'0421(4度C)'!Z2</f>
        <v>0</v>
      </c>
      <c r="Q6" s="232">
        <f>'0421(4度C)'!AC2</f>
        <v>77</v>
      </c>
      <c r="R6" s="232">
        <f>'0421(4度C)'!AD2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397.74010072906293</v>
      </c>
      <c r="F7" s="240" t="e">
        <f>AVERAGE(#REF!,D15:K15)</f>
        <v>#REF!</v>
      </c>
      <c r="G7" s="241">
        <f>AVERAGE(D15:K15)</f>
        <v>152.39489387941188</v>
      </c>
      <c r="H7" s="242"/>
      <c r="I7" s="241">
        <f>AVERAGE(L15:O15)</f>
        <v>85.495304683550742</v>
      </c>
      <c r="J7" s="242"/>
      <c r="K7" s="241">
        <f>AVERAGE(D33:O33)</f>
        <v>642.49815373775004</v>
      </c>
      <c r="L7" s="242"/>
      <c r="M7" s="241">
        <f>AVERAGE(P33:X33)</f>
        <v>632.65764006440168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0.88765328674290511</v>
      </c>
      <c r="F8" s="236" t="e">
        <f>AVERAGE(D16:K16,#REF!)</f>
        <v>#REF!</v>
      </c>
      <c r="G8" s="225">
        <f>AVERAGE(D16:K16)</f>
        <v>0.88996784761463021</v>
      </c>
      <c r="H8" s="226"/>
      <c r="I8" s="225">
        <f>AVERAGE(L16:O16)</f>
        <v>0.87959105856102793</v>
      </c>
      <c r="J8" s="226"/>
      <c r="K8" s="225">
        <f>AVERAGE(D34:O34)</f>
        <v>0.88719846420633774</v>
      </c>
      <c r="L8" s="226"/>
      <c r="M8" s="225">
        <f>AVERAGE(P34:X34)</f>
        <v>0.89137528496036611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171.9</v>
      </c>
      <c r="I14" s="28" t="s">
        <v>42</v>
      </c>
      <c r="J14" s="28" t="s">
        <v>42</v>
      </c>
      <c r="K14" s="29">
        <v>424.94285714285712</v>
      </c>
      <c r="L14" s="27" t="s">
        <v>42</v>
      </c>
      <c r="M14" s="30">
        <v>90</v>
      </c>
      <c r="N14" s="28">
        <v>111.11111111111111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75.521442951450297</v>
      </c>
      <c r="F15" s="35">
        <v>83.136956258832356</v>
      </c>
      <c r="G15" s="35">
        <v>74.925600857585238</v>
      </c>
      <c r="H15" s="35">
        <v>151.28498362590977</v>
      </c>
      <c r="I15" s="35" t="s">
        <v>42</v>
      </c>
      <c r="J15" s="35" t="s">
        <v>42</v>
      </c>
      <c r="K15" s="36">
        <v>377.10548570328183</v>
      </c>
      <c r="L15" s="34" t="s">
        <v>42</v>
      </c>
      <c r="M15" s="37">
        <v>80.362880526190992</v>
      </c>
      <c r="N15" s="35">
        <v>95.75054391072301</v>
      </c>
      <c r="O15" s="38">
        <v>80.372489613738281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0.8936704082588286</v>
      </c>
      <c r="F16" s="43">
        <f t="shared" si="0"/>
        <v>0.89372227978244789</v>
      </c>
      <c r="G16" s="43">
        <f t="shared" si="0"/>
        <v>0.89494467691004587</v>
      </c>
      <c r="H16" s="43">
        <f t="shared" si="0"/>
        <v>0.8800755301100045</v>
      </c>
      <c r="I16" s="43" t="s">
        <v>42</v>
      </c>
      <c r="J16" s="43" t="s">
        <v>42</v>
      </c>
      <c r="K16" s="44">
        <f t="shared" ref="K16" si="1">K15/K14</f>
        <v>0.88742634301182444</v>
      </c>
      <c r="L16" s="42" t="s">
        <v>42</v>
      </c>
      <c r="M16" s="45">
        <f t="shared" ref="M16:O16" si="2">M15/M14</f>
        <v>0.89292089473545544</v>
      </c>
      <c r="N16" s="43">
        <f t="shared" si="2"/>
        <v>0.86175489519650705</v>
      </c>
      <c r="O16" s="46">
        <f t="shared" si="2"/>
        <v>0.88409738575112107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 t="s">
        <v>42</v>
      </c>
      <c r="J17" s="48" t="s">
        <v>42</v>
      </c>
      <c r="K17" s="48">
        <v>0.25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0.55372685185185178</v>
      </c>
      <c r="F18" s="48">
        <v>0.53484953703703686</v>
      </c>
      <c r="G18" s="48">
        <v>0.57629629629629631</v>
      </c>
      <c r="H18" s="48">
        <v>0.56252314814814808</v>
      </c>
      <c r="I18" s="48" t="s">
        <v>42</v>
      </c>
      <c r="J18" s="48" t="s">
        <v>42</v>
      </c>
      <c r="K18" s="48">
        <v>0.45077546296296289</v>
      </c>
      <c r="L18" s="47" t="s">
        <v>42</v>
      </c>
      <c r="M18" s="49">
        <v>0.79459490740740746</v>
      </c>
      <c r="N18" s="48">
        <v>0.87155092592592587</v>
      </c>
      <c r="O18" s="50">
        <v>0.86587962962962961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12</v>
      </c>
      <c r="F21" s="52">
        <v>11</v>
      </c>
      <c r="G21" s="52">
        <v>11</v>
      </c>
      <c r="H21" s="52">
        <v>17</v>
      </c>
      <c r="I21" s="52"/>
      <c r="J21" s="52"/>
      <c r="K21" s="53">
        <v>9</v>
      </c>
      <c r="L21" s="54"/>
      <c r="M21" s="55">
        <v>4</v>
      </c>
      <c r="N21" s="52">
        <v>9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18</v>
      </c>
      <c r="O23" s="61">
        <v>22.25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965.62500000000011</v>
      </c>
      <c r="O32" s="28">
        <v>810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985.71428571428567</v>
      </c>
      <c r="X32" s="31">
        <v>839.99999999999989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268.39172491081473</v>
      </c>
      <c r="H33" s="35">
        <v>390.03265615768191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991.87937093275559</v>
      </c>
      <c r="N33" s="35">
        <v>856.50581773777458</v>
      </c>
      <c r="O33" s="35">
        <v>705.68119894972381</v>
      </c>
      <c r="P33" s="34">
        <v>260.50622151108718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649.45490510440368</v>
      </c>
      <c r="W33" s="35">
        <v>874.87126621608388</v>
      </c>
      <c r="X33" s="38">
        <v>745.79816742603168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0.87600076880613131</v>
      </c>
      <c r="H34" s="43">
        <f>H33/H32</f>
        <v>0.90007536036388136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0.90170851902977778</v>
      </c>
      <c r="N34" s="43">
        <f>N33/N32</f>
        <v>0.88699631610384411</v>
      </c>
      <c r="O34" s="43">
        <f>O33/O32</f>
        <v>0.87121135672805405</v>
      </c>
      <c r="P34" s="42">
        <f>P33/P32</f>
        <v>0.89247501813983576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0.89762060055080184</v>
      </c>
      <c r="W34" s="43">
        <f>W33/W32</f>
        <v>0.88755055992936049</v>
      </c>
      <c r="X34" s="46">
        <f>X33/X32</f>
        <v>0.88785496122146645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0.22916666666666666</v>
      </c>
      <c r="O35" s="48">
        <v>0.22916666666666666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0.41771990740740733</v>
      </c>
      <c r="H36" s="48">
        <v>0.32841435185185186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0.40468750000000003</v>
      </c>
      <c r="N36" s="48">
        <v>0.68950231481481483</v>
      </c>
      <c r="O36" s="48">
        <v>0.67270833333333335</v>
      </c>
      <c r="P36" s="47">
        <v>0.76509259259259266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0.85105324074074062</v>
      </c>
      <c r="W36" s="48">
        <v>1.2084490740740741</v>
      </c>
      <c r="X36" s="50">
        <v>1.1845254629629627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3.5555555555555554</v>
      </c>
      <c r="O37" s="58">
        <v>4.4444444444444446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3.5</v>
      </c>
      <c r="X37" s="61">
        <v>4.166666666666667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B308-D736-4512-B4AC-225D1CFB6291}">
  <sheetPr codeName="工作表26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Y33" sqref="Y33"/>
      <selection pane="bottomLeft" activeCell="U151" sqref="U15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140832</v>
      </c>
      <c r="E1" s="88" t="s">
        <v>3</v>
      </c>
      <c r="F1" s="89">
        <f>SUM(G5:G157)</f>
        <v>2881480.3900000006</v>
      </c>
      <c r="G1" s="90" t="s">
        <v>84</v>
      </c>
      <c r="H1" s="91">
        <f>L21+L38+L55+L72+L89+L106+L123+L140+L157</f>
        <v>53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46133</v>
      </c>
      <c r="B2" s="343"/>
      <c r="C2" s="92" t="s">
        <v>40</v>
      </c>
      <c r="D2" s="93">
        <f>AVERAGE(N21,N38,N55,N72,N89,N106,N123,N140,N157)</f>
        <v>638.12459210515078</v>
      </c>
      <c r="E2" s="93" t="s">
        <v>91</v>
      </c>
      <c r="F2" s="94">
        <f>F1/D1</f>
        <v>20.460409495001141</v>
      </c>
      <c r="G2" s="95" t="s">
        <v>92</v>
      </c>
      <c r="H2" s="96">
        <f>COUNT(H5:H157)</f>
        <v>17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1634</v>
      </c>
      <c r="G5" s="148">
        <f t="shared" ref="G5:G8" si="0">E5*F5</f>
        <v>41895.760000000002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3181.0211673151762</v>
      </c>
      <c r="N5" s="152">
        <f>M5/L5</f>
        <v>289.18374248319782</v>
      </c>
      <c r="O5" s="154">
        <f>L5-I5</f>
        <v>0</v>
      </c>
      <c r="P5" s="155">
        <f>N5-K5</f>
        <v>-38.088984789529434</v>
      </c>
      <c r="Q5" s="156">
        <f>N5/K5</f>
        <v>0.88361699092088231</v>
      </c>
      <c r="R5" s="292">
        <f>Q21</f>
        <v>0.87600076880613131</v>
      </c>
      <c r="S5" s="157">
        <v>0.25</v>
      </c>
      <c r="T5" s="158">
        <v>0.27140046296296294</v>
      </c>
      <c r="U5" s="159"/>
      <c r="V5" s="160">
        <v>30.820291611811893</v>
      </c>
      <c r="W5" s="161"/>
      <c r="X5" s="162"/>
      <c r="Y5" s="295"/>
      <c r="Z5" s="296"/>
      <c r="AA5" s="115">
        <f>M5-J5</f>
        <v>-418.97883268482383</v>
      </c>
      <c r="AB5" s="156">
        <f>M5/J5</f>
        <v>0.88361699092088231</v>
      </c>
      <c r="AC5" s="277">
        <f>AB21</f>
        <v>0.87600076880613154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3981</v>
      </c>
      <c r="G6" s="103">
        <f t="shared" si="0"/>
        <v>117519.12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3153.5650891267596</v>
      </c>
      <c r="N6" s="106">
        <f>M6/L6</f>
        <v>262.79709076056332</v>
      </c>
      <c r="O6" s="108">
        <f>L6-I6</f>
        <v>0</v>
      </c>
      <c r="P6" s="109">
        <f>N6-K6</f>
        <v>-37.202909239436678</v>
      </c>
      <c r="Q6" s="110">
        <f>N6/K6</f>
        <v>0.87599030253521104</v>
      </c>
      <c r="R6" s="293"/>
      <c r="S6" s="47">
        <v>0.27430555555555552</v>
      </c>
      <c r="T6" s="48">
        <v>0.3268981481481481</v>
      </c>
      <c r="U6" s="111">
        <v>5</v>
      </c>
      <c r="V6" s="112">
        <v>75.742847618262317</v>
      </c>
      <c r="W6" s="113"/>
      <c r="X6" s="116"/>
      <c r="Y6" s="282"/>
      <c r="Z6" s="283"/>
      <c r="AA6" s="117">
        <f>M6-J6</f>
        <v>-446.43491087324037</v>
      </c>
      <c r="AB6" s="110">
        <f>M6/J6</f>
        <v>0.87599030253521104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4396</v>
      </c>
      <c r="G7" s="103">
        <f t="shared" si="0"/>
        <v>131220.6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3153.8100687072106</v>
      </c>
      <c r="N7" s="106">
        <f>M7/L7</f>
        <v>262.81750572560088</v>
      </c>
      <c r="O7" s="108">
        <f>L7-I7</f>
        <v>0</v>
      </c>
      <c r="P7" s="109">
        <f>N7-K7</f>
        <v>-37.182494274399119</v>
      </c>
      <c r="Q7" s="110">
        <f>N7/K7</f>
        <v>0.87605835241866958</v>
      </c>
      <c r="R7" s="293"/>
      <c r="S7" s="47">
        <v>0.33055555555555549</v>
      </c>
      <c r="T7" s="48">
        <v>0.38862268518518511</v>
      </c>
      <c r="U7" s="111">
        <v>5.2666666666666373</v>
      </c>
      <c r="V7" s="112">
        <v>83.632176400565172</v>
      </c>
      <c r="W7" s="113"/>
      <c r="X7" s="116"/>
      <c r="Y7" s="282"/>
      <c r="Z7" s="283"/>
      <c r="AA7" s="117">
        <f>M7-J7</f>
        <v>-446.18993129278942</v>
      </c>
      <c r="AB7" s="110">
        <f>M7/J7</f>
        <v>0.87605835241866958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1903</v>
      </c>
      <c r="G8" s="103">
        <f t="shared" si="0"/>
        <v>54368.71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3126.014745659148</v>
      </c>
      <c r="N8" s="106">
        <f>M8/L8</f>
        <v>260.50122880492899</v>
      </c>
      <c r="O8" s="108">
        <f>L8-I8</f>
        <v>0</v>
      </c>
      <c r="P8" s="109">
        <f>N8-K8</f>
        <v>-39.498771195071015</v>
      </c>
      <c r="Q8" s="110">
        <f>N8/K8</f>
        <v>0.86833742934976332</v>
      </c>
      <c r="R8" s="293"/>
      <c r="S8" s="47">
        <v>0.39236111111111105</v>
      </c>
      <c r="T8" s="48">
        <v>0.41771990740740733</v>
      </c>
      <c r="U8" s="111">
        <v>5.3833333333333488</v>
      </c>
      <c r="V8" s="112">
        <v>36.525739412634834</v>
      </c>
      <c r="W8" s="113"/>
      <c r="X8" s="116"/>
      <c r="Y8" s="282"/>
      <c r="Z8" s="283"/>
      <c r="AA8" s="117">
        <f>M8-J8</f>
        <v>-473.98525434085195</v>
      </c>
      <c r="AB8" s="110">
        <f>M8/J8</f>
        <v>0.86833742934976332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3153.6027677020734</v>
      </c>
      <c r="N21" s="138">
        <f>M21/L21</f>
        <v>268.39172491081473</v>
      </c>
      <c r="O21" s="139">
        <f>L21-I21</f>
        <v>0</v>
      </c>
      <c r="P21" s="140">
        <f>N21-K21</f>
        <v>-37.991253812589548</v>
      </c>
      <c r="Q21" s="141">
        <f>N21/K21</f>
        <v>0.87600076880613131</v>
      </c>
      <c r="R21" s="294"/>
      <c r="S21" s="142">
        <v>0.25</v>
      </c>
      <c r="T21" s="143">
        <v>0.41771990740740733</v>
      </c>
      <c r="U21" s="144"/>
      <c r="V21" s="166"/>
      <c r="W21" s="167"/>
      <c r="X21" s="138"/>
      <c r="Y21" s="285"/>
      <c r="Z21" s="286"/>
      <c r="AA21" s="168">
        <f>M21-J21</f>
        <v>-446.39723229792662</v>
      </c>
      <c r="AB21" s="141">
        <f>M21/J21</f>
        <v>0.87600076880613154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834</v>
      </c>
      <c r="G22" s="148">
        <f t="shared" ref="G22:G23" si="5">E22*F22</f>
        <v>11701.019999999999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2340.8136378466602</v>
      </c>
      <c r="N22" s="152">
        <f>M22/L22</f>
        <v>390.1356063077767</v>
      </c>
      <c r="O22" s="154">
        <f>L22-I22</f>
        <v>0</v>
      </c>
      <c r="P22" s="155">
        <f>N22-K22</f>
        <v>-43.197727025556617</v>
      </c>
      <c r="Q22" s="156">
        <f>N22/K22</f>
        <v>0.90031293763333087</v>
      </c>
      <c r="R22" s="292">
        <f>Q38</f>
        <v>0.90007536036388136</v>
      </c>
      <c r="S22" s="157">
        <v>0.29166666666666669</v>
      </c>
      <c r="T22" s="158">
        <v>0.30650462962962965</v>
      </c>
      <c r="U22" s="159"/>
      <c r="V22" s="160">
        <v>21.377182356999739</v>
      </c>
      <c r="W22" s="158"/>
      <c r="X22" s="169"/>
      <c r="Y22" s="295"/>
      <c r="Z22" s="296"/>
      <c r="AA22" s="115">
        <f>M22-J22</f>
        <v>-259.18636215333981</v>
      </c>
      <c r="AB22" s="156">
        <f>M22/J22</f>
        <v>0.90031293763333087</v>
      </c>
      <c r="AC22" s="277">
        <f>AB38</f>
        <v>0.90007536036388136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1050</v>
      </c>
      <c r="G23" s="103">
        <f t="shared" si="5"/>
        <v>15214.5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2339.5782360455228</v>
      </c>
      <c r="N23" s="106">
        <f>M23/L23</f>
        <v>389.92970600758713</v>
      </c>
      <c r="O23" s="108">
        <f>L23-I23</f>
        <v>0</v>
      </c>
      <c r="P23" s="109">
        <f>N23-K23</f>
        <v>-43.403627325746186</v>
      </c>
      <c r="Q23" s="110">
        <f>N23/K23</f>
        <v>0.89983778309443185</v>
      </c>
      <c r="R23" s="293"/>
      <c r="S23" s="47">
        <v>0.30972222222222223</v>
      </c>
      <c r="T23" s="48">
        <v>0.32841435185185186</v>
      </c>
      <c r="U23" s="111">
        <v>4.6333333333333115</v>
      </c>
      <c r="V23" s="112">
        <v>26.927930440354022</v>
      </c>
      <c r="W23" s="113"/>
      <c r="X23" s="13"/>
      <c r="Y23" s="282"/>
      <c r="Z23" s="283"/>
      <c r="AA23" s="117">
        <f>M23-J23</f>
        <v>-260.42176395447723</v>
      </c>
      <c r="AB23" s="110">
        <f>M23/J23</f>
        <v>0.89983778309443185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2340.1959369460915</v>
      </c>
      <c r="N38" s="138">
        <f>M38/L38</f>
        <v>390.03265615768191</v>
      </c>
      <c r="O38" s="139">
        <f>L38-I38</f>
        <v>0</v>
      </c>
      <c r="P38" s="140">
        <f>N38-K38</f>
        <v>-43.300677175651401</v>
      </c>
      <c r="Q38" s="141">
        <f>N38/K38</f>
        <v>0.90007536036388136</v>
      </c>
      <c r="R38" s="294"/>
      <c r="S38" s="142">
        <v>0.29166666666666669</v>
      </c>
      <c r="T38" s="143">
        <v>0.32841435185185186</v>
      </c>
      <c r="U38" s="144"/>
      <c r="V38" s="166"/>
      <c r="W38" s="167"/>
      <c r="X38" s="138"/>
      <c r="Y38" s="285"/>
      <c r="Z38" s="286"/>
      <c r="AA38" s="168">
        <f>M38-J38</f>
        <v>-259.80406305390852</v>
      </c>
      <c r="AB38" s="141">
        <f>M38/J38</f>
        <v>0.90007536036388136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3608</v>
      </c>
      <c r="G39" s="148">
        <f t="shared" ref="G39" si="9">E39*F39</f>
        <v>66856.240000000005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2975.6381127982668</v>
      </c>
      <c r="N39" s="152">
        <f>M39/L39</f>
        <v>991.87937093275559</v>
      </c>
      <c r="O39" s="154">
        <f>L39-I39</f>
        <v>0</v>
      </c>
      <c r="P39" s="155">
        <f>N39-K39</f>
        <v>-108.12062906724441</v>
      </c>
      <c r="Q39" s="156">
        <f>N39/K39</f>
        <v>0.90170851902977778</v>
      </c>
      <c r="R39" s="292">
        <f>Q55</f>
        <v>0.90170851902977778</v>
      </c>
      <c r="S39" s="157">
        <v>0.35416666666666669</v>
      </c>
      <c r="T39" s="158">
        <v>0.40468750000000003</v>
      </c>
      <c r="U39" s="159"/>
      <c r="V39" s="112">
        <v>72.750782115915257</v>
      </c>
      <c r="W39" s="161"/>
      <c r="X39" s="162"/>
      <c r="Y39" s="295"/>
      <c r="Z39" s="296"/>
      <c r="AA39" s="115">
        <f>M39-J39</f>
        <v>-324.36188720173323</v>
      </c>
      <c r="AB39" s="156">
        <f>M39/J39</f>
        <v>0.90170851902977778</v>
      </c>
      <c r="AC39" s="277">
        <f>AB55</f>
        <v>0.90170851902977778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2975.6381127982668</v>
      </c>
      <c r="N55" s="138">
        <f t="shared" ref="N55:N64" si="13">M55/L55</f>
        <v>991.87937093275559</v>
      </c>
      <c r="O55" s="139">
        <f t="shared" ref="O55:O64" si="14">L55-I55</f>
        <v>0</v>
      </c>
      <c r="P55" s="140">
        <f t="shared" ref="P55:P64" si="15">N55-K55</f>
        <v>-108.12062906724441</v>
      </c>
      <c r="Q55" s="141">
        <f t="shared" ref="Q55:Q64" si="16">N55/K55</f>
        <v>0.90170851902977778</v>
      </c>
      <c r="R55" s="294"/>
      <c r="S55" s="142">
        <v>0.35416666666666669</v>
      </c>
      <c r="T55" s="143">
        <v>0.40468750000000003</v>
      </c>
      <c r="U55" s="144"/>
      <c r="V55" s="166"/>
      <c r="W55" s="99"/>
      <c r="X55" s="69"/>
      <c r="Y55" s="285"/>
      <c r="Z55" s="286"/>
      <c r="AA55" s="168">
        <f t="shared" ref="AA55:AA64" si="17">M55-J55</f>
        <v>-324.36188720173323</v>
      </c>
      <c r="AB55" s="141">
        <f t="shared" ref="AB55:AB64" si="18">M55/J55</f>
        <v>0.90170851902977778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1736</v>
      </c>
      <c r="G56" s="148">
        <f t="shared" ref="G56:G64" si="19">E56*F56</f>
        <v>24356.079999999998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4" si="20">F56/V56*60</f>
        <v>2705.1987012986988</v>
      </c>
      <c r="N56" s="152">
        <f t="shared" si="13"/>
        <v>901.73290043289956</v>
      </c>
      <c r="O56" s="154">
        <f t="shared" si="14"/>
        <v>0</v>
      </c>
      <c r="P56" s="155">
        <f t="shared" si="15"/>
        <v>-98.267099567100445</v>
      </c>
      <c r="Q56" s="156">
        <f t="shared" si="16"/>
        <v>0.90173290043289955</v>
      </c>
      <c r="R56" s="292">
        <f>Q72</f>
        <v>0.88699631610384411</v>
      </c>
      <c r="S56" s="157">
        <v>0.22916666666666666</v>
      </c>
      <c r="T56" s="158">
        <v>0.25590277777777776</v>
      </c>
      <c r="U56" s="159"/>
      <c r="V56" s="160">
        <v>38.503641137338775</v>
      </c>
      <c r="W56" s="161"/>
      <c r="X56" s="162"/>
      <c r="Y56" s="295"/>
      <c r="Z56" s="296"/>
      <c r="AA56" s="115">
        <f t="shared" si="17"/>
        <v>-294.80129870130122</v>
      </c>
      <c r="AB56" s="156">
        <f t="shared" si="18"/>
        <v>0.90173290043289955</v>
      </c>
      <c r="AC56" s="277">
        <f>AB72</f>
        <v>0.88699631610384422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2410</v>
      </c>
      <c r="G57" s="103">
        <f t="shared" si="19"/>
        <v>34414.799999999996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3174.15220293725</v>
      </c>
      <c r="N57" s="106">
        <f t="shared" si="13"/>
        <v>1058.0507343124166</v>
      </c>
      <c r="O57" s="108">
        <f t="shared" si="14"/>
        <v>0</v>
      </c>
      <c r="P57" s="109">
        <f t="shared" si="15"/>
        <v>-141.94926568758342</v>
      </c>
      <c r="Q57" s="110">
        <f t="shared" si="16"/>
        <v>0.88170894526034715</v>
      </c>
      <c r="R57" s="293"/>
      <c r="S57" s="47">
        <v>0.26597222222222222</v>
      </c>
      <c r="T57" s="48">
        <v>0.29760416666666667</v>
      </c>
      <c r="U57" s="111">
        <v>14.500000000000028</v>
      </c>
      <c r="V57" s="112">
        <v>45.555471431455679</v>
      </c>
      <c r="W57" s="113"/>
      <c r="X57" s="116"/>
      <c r="Y57" s="282"/>
      <c r="Z57" s="283"/>
      <c r="AA57" s="117">
        <f t="shared" si="17"/>
        <v>-425.84779706275003</v>
      </c>
      <c r="AB57" s="110">
        <f t="shared" si="18"/>
        <v>0.88170894526034727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1292</v>
      </c>
      <c r="G58" s="103">
        <f t="shared" si="19"/>
        <v>23488.560000000001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3175.3503296703307</v>
      </c>
      <c r="N58" s="106">
        <f t="shared" si="13"/>
        <v>1058.4501098901103</v>
      </c>
      <c r="O58" s="108">
        <f t="shared" si="14"/>
        <v>0</v>
      </c>
      <c r="P58" s="109">
        <f t="shared" si="15"/>
        <v>-141.5498901098897</v>
      </c>
      <c r="Q58" s="110">
        <f t="shared" si="16"/>
        <v>0.88204175824175857</v>
      </c>
      <c r="R58" s="293"/>
      <c r="S58" s="47">
        <v>0.30763888888888891</v>
      </c>
      <c r="T58" s="48">
        <v>0.32458333333333333</v>
      </c>
      <c r="U58" s="111">
        <v>15</v>
      </c>
      <c r="V58" s="112">
        <v>24.413054293775591</v>
      </c>
      <c r="W58" s="113"/>
      <c r="X58" s="116"/>
      <c r="Y58" s="282"/>
      <c r="Z58" s="283"/>
      <c r="AA58" s="117">
        <f t="shared" si="17"/>
        <v>-424.64967032966933</v>
      </c>
      <c r="AB58" s="110">
        <f t="shared" si="18"/>
        <v>0.88204175824175857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3643</v>
      </c>
      <c r="G59" s="103">
        <f t="shared" si="19"/>
        <v>65173.270000000004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3175.666695095952</v>
      </c>
      <c r="N59" s="106">
        <f t="shared" si="13"/>
        <v>793.91667377398801</v>
      </c>
      <c r="O59" s="108">
        <f t="shared" si="14"/>
        <v>0</v>
      </c>
      <c r="P59" s="109">
        <f t="shared" si="15"/>
        <v>-106.08332622601199</v>
      </c>
      <c r="Q59" s="110">
        <f t="shared" si="16"/>
        <v>0.8821296375266533</v>
      </c>
      <c r="R59" s="293"/>
      <c r="S59" s="47">
        <v>0.33472222222222225</v>
      </c>
      <c r="T59" s="48">
        <v>0.3825115740740741</v>
      </c>
      <c r="U59" s="111">
        <v>14.600000000000044</v>
      </c>
      <c r="V59" s="112">
        <v>68.829641453728087</v>
      </c>
      <c r="W59" s="113"/>
      <c r="X59" s="116"/>
      <c r="Y59" s="282"/>
      <c r="Z59" s="283"/>
      <c r="AA59" s="117">
        <f t="shared" si="17"/>
        <v>-424.33330490404796</v>
      </c>
      <c r="AB59" s="110">
        <f t="shared" si="18"/>
        <v>0.8821296375266533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1263</v>
      </c>
      <c r="G60" s="103">
        <f t="shared" si="19"/>
        <v>28139.640000000003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2941.6446900723204</v>
      </c>
      <c r="N60" s="106">
        <f t="shared" si="13"/>
        <v>588.32893801446403</v>
      </c>
      <c r="O60" s="108">
        <f t="shared" si="14"/>
        <v>0</v>
      </c>
      <c r="P60" s="109">
        <f t="shared" si="15"/>
        <v>-71.671061985535971</v>
      </c>
      <c r="Q60" s="110">
        <f t="shared" si="16"/>
        <v>0.89140748184009699</v>
      </c>
      <c r="R60" s="293"/>
      <c r="S60" s="47">
        <v>0.39236111111111116</v>
      </c>
      <c r="T60" s="48">
        <v>0.41024305555555562</v>
      </c>
      <c r="U60" s="111">
        <v>15</v>
      </c>
      <c r="V60" s="112">
        <v>25.76109897152023</v>
      </c>
      <c r="W60" s="113"/>
      <c r="X60" s="116"/>
      <c r="Y60" s="282"/>
      <c r="Z60" s="283"/>
      <c r="AA60" s="117">
        <f t="shared" si="17"/>
        <v>-358.35530992767963</v>
      </c>
      <c r="AB60" s="110">
        <f t="shared" si="18"/>
        <v>0.8914074818400971</v>
      </c>
      <c r="AC60" s="278"/>
    </row>
    <row r="61" spans="1:29" ht="15.75" customHeight="1">
      <c r="A61" s="299"/>
      <c r="B61" s="100" t="s">
        <v>120</v>
      </c>
      <c r="C61" s="280" t="s">
        <v>131</v>
      </c>
      <c r="D61" s="281"/>
      <c r="E61" s="101">
        <v>18.18</v>
      </c>
      <c r="F61" s="102">
        <v>2586</v>
      </c>
      <c r="G61" s="121">
        <f t="shared" si="19"/>
        <v>47013.479999999996</v>
      </c>
      <c r="H61" s="122"/>
      <c r="I61" s="104">
        <v>3</v>
      </c>
      <c r="J61" s="105">
        <v>3600</v>
      </c>
      <c r="K61" s="106">
        <f t="shared" si="21"/>
        <v>1200</v>
      </c>
      <c r="L61" s="107">
        <v>3</v>
      </c>
      <c r="M61" s="105">
        <f t="shared" si="20"/>
        <v>3173.2465909090893</v>
      </c>
      <c r="N61" s="106">
        <f t="shared" si="13"/>
        <v>1057.748863636363</v>
      </c>
      <c r="O61" s="108">
        <f t="shared" si="14"/>
        <v>0</v>
      </c>
      <c r="P61" s="109">
        <f t="shared" si="15"/>
        <v>-142.25113636363699</v>
      </c>
      <c r="Q61" s="110">
        <f t="shared" si="16"/>
        <v>0.8814573863636358</v>
      </c>
      <c r="R61" s="293"/>
      <c r="S61" s="47">
        <v>0.42013888888888895</v>
      </c>
      <c r="T61" s="120">
        <v>0.45408564814814822</v>
      </c>
      <c r="U61" s="111">
        <v>15</v>
      </c>
      <c r="V61" s="112">
        <v>48.896294553506131</v>
      </c>
      <c r="W61" s="113"/>
      <c r="X61" s="116"/>
      <c r="Y61" s="282"/>
      <c r="Z61" s="283"/>
      <c r="AA61" s="117">
        <f t="shared" si="17"/>
        <v>-426.75340909091074</v>
      </c>
      <c r="AB61" s="110">
        <f t="shared" si="18"/>
        <v>0.88145738636363591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6063</v>
      </c>
      <c r="G62" s="121">
        <f t="shared" si="19"/>
        <v>166611.24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3183.5760533891998</v>
      </c>
      <c r="N62" s="106">
        <f t="shared" si="13"/>
        <v>636.71521067783999</v>
      </c>
      <c r="O62" s="123">
        <f t="shared" si="14"/>
        <v>0</v>
      </c>
      <c r="P62" s="124">
        <f t="shared" si="15"/>
        <v>-83.284789322160009</v>
      </c>
      <c r="Q62" s="125">
        <f t="shared" si="16"/>
        <v>0.884326681497</v>
      </c>
      <c r="R62" s="293"/>
      <c r="S62" s="47">
        <v>0.46388888888888896</v>
      </c>
      <c r="T62" s="120">
        <v>0.5432407407407408</v>
      </c>
      <c r="U62" s="111">
        <v>15</v>
      </c>
      <c r="V62" s="112">
        <v>114.26772720341449</v>
      </c>
      <c r="W62" s="113"/>
      <c r="X62" s="116"/>
      <c r="Y62" s="282"/>
      <c r="Z62" s="283"/>
      <c r="AA62" s="117">
        <f t="shared" si="17"/>
        <v>-416.42394661080016</v>
      </c>
      <c r="AB62" s="110">
        <f t="shared" si="18"/>
        <v>0.884326681497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5339</v>
      </c>
      <c r="G63" s="121">
        <f t="shared" si="19"/>
        <v>76240.92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3174.15220293725</v>
      </c>
      <c r="N63" s="106">
        <f t="shared" si="13"/>
        <v>1058.0507343124166</v>
      </c>
      <c r="O63" s="123">
        <f t="shared" si="14"/>
        <v>0</v>
      </c>
      <c r="P63" s="124">
        <f t="shared" si="15"/>
        <v>-141.94926568758342</v>
      </c>
      <c r="Q63" s="125">
        <f t="shared" si="16"/>
        <v>0.88170894526034715</v>
      </c>
      <c r="R63" s="293"/>
      <c r="S63" s="47">
        <v>0.55347222222222225</v>
      </c>
      <c r="T63" s="120">
        <v>0.62355324074074081</v>
      </c>
      <c r="U63" s="111">
        <v>14.733333333333292</v>
      </c>
      <c r="V63" s="112">
        <v>100.9214365031294</v>
      </c>
      <c r="W63" s="113"/>
      <c r="X63" s="116"/>
      <c r="Y63" s="282"/>
      <c r="Z63" s="283"/>
      <c r="AA63" s="117">
        <f t="shared" si="17"/>
        <v>-425.84779706275003</v>
      </c>
      <c r="AB63" s="110">
        <f t="shared" si="18"/>
        <v>0.88170894526034727</v>
      </c>
      <c r="AC63" s="278"/>
    </row>
    <row r="64" spans="1:29" ht="15.75" customHeight="1">
      <c r="A64" s="299"/>
      <c r="B64" s="100" t="s">
        <v>120</v>
      </c>
      <c r="C64" s="280" t="s">
        <v>130</v>
      </c>
      <c r="D64" s="281"/>
      <c r="E64" s="101">
        <v>14.03</v>
      </c>
      <c r="F64" s="102">
        <v>3647</v>
      </c>
      <c r="G64" s="121">
        <f t="shared" si="19"/>
        <v>51167.409999999996</v>
      </c>
      <c r="H64" s="62"/>
      <c r="I64" s="104">
        <v>3</v>
      </c>
      <c r="J64" s="105">
        <v>3000</v>
      </c>
      <c r="K64" s="106">
        <f t="shared" si="21"/>
        <v>1000</v>
      </c>
      <c r="L64" s="118">
        <v>3</v>
      </c>
      <c r="M64" s="105">
        <f t="shared" si="20"/>
        <v>2705.1987012986992</v>
      </c>
      <c r="N64" s="106">
        <f t="shared" si="13"/>
        <v>901.73290043289978</v>
      </c>
      <c r="O64" s="123">
        <f t="shared" si="14"/>
        <v>0</v>
      </c>
      <c r="P64" s="124">
        <f t="shared" si="15"/>
        <v>-98.267099567100217</v>
      </c>
      <c r="Q64" s="125">
        <f t="shared" si="16"/>
        <v>0.90173290043289978</v>
      </c>
      <c r="R64" s="293"/>
      <c r="S64" s="47">
        <v>0.6333333333333333</v>
      </c>
      <c r="T64" s="120">
        <v>0.68950231481481483</v>
      </c>
      <c r="U64" s="111">
        <v>15</v>
      </c>
      <c r="V64" s="112">
        <v>80.888697711909273</v>
      </c>
      <c r="W64" s="113"/>
      <c r="X64" s="116"/>
      <c r="Y64" s="282"/>
      <c r="Z64" s="283"/>
      <c r="AA64" s="117">
        <f t="shared" si="17"/>
        <v>-294.80129870130077</v>
      </c>
      <c r="AB64" s="110">
        <f t="shared" si="18"/>
        <v>0.90173290043289978</v>
      </c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3.5555555555555554</v>
      </c>
      <c r="J72" s="137">
        <f t="shared" si="22"/>
        <v>3433.3333333333335</v>
      </c>
      <c r="K72" s="138">
        <f t="shared" ref="K72" si="23">J72/I72</f>
        <v>965.62500000000011</v>
      </c>
      <c r="L72" s="136">
        <f t="shared" ref="L72:M72" si="24">AVERAGE(L56:L71)</f>
        <v>3.5555555555555554</v>
      </c>
      <c r="M72" s="137">
        <f t="shared" si="24"/>
        <v>3045.3540186231985</v>
      </c>
      <c r="N72" s="138">
        <f t="shared" ref="N72:N81" si="25">M72/L72</f>
        <v>856.50581773777458</v>
      </c>
      <c r="O72" s="139">
        <f t="shared" ref="O72:O81" si="26">L72-I72</f>
        <v>0</v>
      </c>
      <c r="P72" s="140">
        <f t="shared" ref="P72:P81" si="27">N72-K72</f>
        <v>-109.11918226222554</v>
      </c>
      <c r="Q72" s="141">
        <f t="shared" ref="Q72:Q81" si="28">N72/K72</f>
        <v>0.88699631610384411</v>
      </c>
      <c r="R72" s="294"/>
      <c r="S72" s="142">
        <v>0.22916666666666666</v>
      </c>
      <c r="T72" s="143">
        <v>0.68950231481481483</v>
      </c>
      <c r="U72" s="144"/>
      <c r="V72" s="166"/>
      <c r="W72" s="99"/>
      <c r="X72" s="69"/>
      <c r="Y72" s="285"/>
      <c r="Z72" s="286"/>
      <c r="AA72" s="168">
        <f t="shared" ref="AA72:AA81" si="29">M72-J72</f>
        <v>-387.97931471013499</v>
      </c>
      <c r="AB72" s="141">
        <f t="shared" ref="AB72:AB81" si="30">M72/J72</f>
        <v>0.88699631610384422</v>
      </c>
      <c r="AC72" s="279"/>
    </row>
    <row r="73" spans="1:29" ht="15.75" customHeight="1">
      <c r="A73" s="287" t="s">
        <v>78</v>
      </c>
      <c r="B73" s="114" t="s">
        <v>120</v>
      </c>
      <c r="C73" s="290" t="s">
        <v>240</v>
      </c>
      <c r="D73" s="291"/>
      <c r="E73" s="147">
        <v>23.72</v>
      </c>
      <c r="F73" s="97">
        <v>1572</v>
      </c>
      <c r="G73" s="148">
        <f t="shared" ref="G73:G81" si="31">E73*F73</f>
        <v>37287.839999999997</v>
      </c>
      <c r="H73" s="149">
        <v>2</v>
      </c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1" si="32">F73/V73*60</f>
        <v>3177.697542383813</v>
      </c>
      <c r="N73" s="152">
        <f t="shared" si="25"/>
        <v>635.53950847676265</v>
      </c>
      <c r="O73" s="154">
        <f t="shared" si="26"/>
        <v>0</v>
      </c>
      <c r="P73" s="155">
        <f t="shared" si="27"/>
        <v>-84.460491523237351</v>
      </c>
      <c r="Q73" s="156">
        <f t="shared" si="28"/>
        <v>0.8826937617732814</v>
      </c>
      <c r="R73" s="292">
        <f>Q89</f>
        <v>0.87121135672805405</v>
      </c>
      <c r="S73" s="157">
        <v>0.22916666666666666</v>
      </c>
      <c r="T73" s="158">
        <v>0.2497685185185185</v>
      </c>
      <c r="U73" s="159"/>
      <c r="V73" s="160">
        <v>29.681868315649691</v>
      </c>
      <c r="W73" s="158"/>
      <c r="X73" s="169"/>
      <c r="Y73" s="295"/>
      <c r="Z73" s="296"/>
      <c r="AA73" s="115">
        <f t="shared" si="29"/>
        <v>-422.30245761618698</v>
      </c>
      <c r="AB73" s="156">
        <f t="shared" si="30"/>
        <v>0.8826937617732814</v>
      </c>
      <c r="AC73" s="277">
        <f>AB89</f>
        <v>0.87121135672805405</v>
      </c>
    </row>
    <row r="74" spans="1:29" ht="15.75" customHeight="1">
      <c r="A74" s="288"/>
      <c r="B74" s="100" t="s">
        <v>120</v>
      </c>
      <c r="C74" s="280" t="s">
        <v>128</v>
      </c>
      <c r="D74" s="281"/>
      <c r="E74" s="101">
        <v>16.66</v>
      </c>
      <c r="F74" s="102">
        <v>2044</v>
      </c>
      <c r="G74" s="103">
        <f t="shared" si="31"/>
        <v>34053.040000000001</v>
      </c>
      <c r="H74" s="26">
        <v>2</v>
      </c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3169.0915831599132</v>
      </c>
      <c r="N74" s="106">
        <f t="shared" si="25"/>
        <v>633.81831663198261</v>
      </c>
      <c r="O74" s="108">
        <f t="shared" si="26"/>
        <v>0</v>
      </c>
      <c r="P74" s="109">
        <f t="shared" si="27"/>
        <v>-86.181683368017389</v>
      </c>
      <c r="Q74" s="110">
        <f t="shared" si="28"/>
        <v>0.88030321754442031</v>
      </c>
      <c r="R74" s="293"/>
      <c r="S74" s="47">
        <v>0.25972222222222224</v>
      </c>
      <c r="T74" s="48">
        <v>0.28658564814814819</v>
      </c>
      <c r="U74" s="111">
        <v>15</v>
      </c>
      <c r="V74" s="112">
        <v>38.698786949449783</v>
      </c>
      <c r="W74" s="113"/>
      <c r="X74" s="13"/>
      <c r="Y74" s="282"/>
      <c r="Z74" s="283"/>
      <c r="AA74" s="117">
        <f t="shared" si="29"/>
        <v>-430.90841684008683</v>
      </c>
      <c r="AB74" s="110">
        <f t="shared" si="30"/>
        <v>0.88030321754442031</v>
      </c>
      <c r="AC74" s="278"/>
    </row>
    <row r="75" spans="1:29" ht="15.75" customHeight="1">
      <c r="A75" s="288"/>
      <c r="B75" s="100" t="s">
        <v>120</v>
      </c>
      <c r="C75" s="280" t="s">
        <v>255</v>
      </c>
      <c r="D75" s="281"/>
      <c r="E75" s="101">
        <v>25.2</v>
      </c>
      <c r="F75" s="102">
        <v>1926</v>
      </c>
      <c r="G75" s="103">
        <f t="shared" si="31"/>
        <v>48535.199999999997</v>
      </c>
      <c r="H75" s="26">
        <v>2</v>
      </c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2951.9999999999995</v>
      </c>
      <c r="N75" s="106">
        <f t="shared" si="25"/>
        <v>983.99999999999989</v>
      </c>
      <c r="O75" s="108">
        <f t="shared" si="26"/>
        <v>0</v>
      </c>
      <c r="P75" s="109">
        <f t="shared" si="27"/>
        <v>-216.00000000000011</v>
      </c>
      <c r="Q75" s="110">
        <f t="shared" si="28"/>
        <v>0.82</v>
      </c>
      <c r="R75" s="293"/>
      <c r="S75" s="47">
        <v>0.29652777777777783</v>
      </c>
      <c r="T75" s="48">
        <v>0.32370370370370377</v>
      </c>
      <c r="U75" s="111">
        <v>15</v>
      </c>
      <c r="V75" s="112">
        <v>39.146341463414636</v>
      </c>
      <c r="W75" s="113"/>
      <c r="X75" s="13"/>
      <c r="Y75" s="282"/>
      <c r="Z75" s="283"/>
      <c r="AA75" s="117">
        <f t="shared" si="29"/>
        <v>-648.00000000000045</v>
      </c>
      <c r="AB75" s="110">
        <f t="shared" si="30"/>
        <v>0.81999999999999984</v>
      </c>
      <c r="AC75" s="278"/>
    </row>
    <row r="76" spans="1:29" ht="15.75" customHeight="1">
      <c r="A76" s="288"/>
      <c r="B76" s="100" t="s">
        <v>120</v>
      </c>
      <c r="C76" s="280" t="s">
        <v>133</v>
      </c>
      <c r="D76" s="281"/>
      <c r="E76" s="101">
        <v>25.03</v>
      </c>
      <c r="F76" s="102">
        <v>2303</v>
      </c>
      <c r="G76" s="103">
        <f t="shared" si="31"/>
        <v>57644.090000000004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3217.7133753375306</v>
      </c>
      <c r="N76" s="106">
        <f t="shared" si="25"/>
        <v>643.54267506750614</v>
      </c>
      <c r="O76" s="108">
        <f t="shared" si="26"/>
        <v>0</v>
      </c>
      <c r="P76" s="109">
        <f t="shared" si="27"/>
        <v>-76.457324932493862</v>
      </c>
      <c r="Q76" s="110">
        <f t="shared" si="28"/>
        <v>0.89380927092709184</v>
      </c>
      <c r="R76" s="293"/>
      <c r="S76" s="47">
        <v>0.33402777777777787</v>
      </c>
      <c r="T76" s="48">
        <v>0.36384259259259266</v>
      </c>
      <c r="U76" s="111">
        <v>14.866666666666699</v>
      </c>
      <c r="V76" s="112">
        <v>42.943539054501784</v>
      </c>
      <c r="W76" s="113"/>
      <c r="X76" s="116"/>
      <c r="Y76" s="282"/>
      <c r="Z76" s="283"/>
      <c r="AA76" s="117">
        <f t="shared" si="29"/>
        <v>-382.28662466246942</v>
      </c>
      <c r="AB76" s="110">
        <f t="shared" si="30"/>
        <v>0.89380927092709184</v>
      </c>
      <c r="AC76" s="278"/>
    </row>
    <row r="77" spans="1:29" ht="15.75" customHeight="1">
      <c r="A77" s="288"/>
      <c r="B77" s="100" t="s">
        <v>120</v>
      </c>
      <c r="C77" s="280" t="s">
        <v>134</v>
      </c>
      <c r="D77" s="281"/>
      <c r="E77" s="101">
        <v>24.82</v>
      </c>
      <c r="F77" s="102">
        <v>2755</v>
      </c>
      <c r="G77" s="103">
        <f t="shared" si="31"/>
        <v>68379.100000000006</v>
      </c>
      <c r="H77" s="13"/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3209.035203413302</v>
      </c>
      <c r="N77" s="106">
        <f t="shared" si="25"/>
        <v>641.80704068266039</v>
      </c>
      <c r="O77" s="108">
        <f t="shared" si="26"/>
        <v>0</v>
      </c>
      <c r="P77" s="109">
        <f t="shared" si="27"/>
        <v>-78.192959317339614</v>
      </c>
      <c r="Q77" s="110">
        <f t="shared" si="28"/>
        <v>0.89139866761480613</v>
      </c>
      <c r="R77" s="293"/>
      <c r="S77" s="47">
        <v>0.37361111111111123</v>
      </c>
      <c r="T77" s="48">
        <v>0.4093750000000001</v>
      </c>
      <c r="U77" s="111">
        <v>15</v>
      </c>
      <c r="V77" s="112">
        <v>51.510809175349046</v>
      </c>
      <c r="W77" s="113"/>
      <c r="X77" s="116"/>
      <c r="Y77" s="282"/>
      <c r="Z77" s="283"/>
      <c r="AA77" s="117">
        <f t="shared" si="29"/>
        <v>-390.96479658669796</v>
      </c>
      <c r="AB77" s="110">
        <f t="shared" si="30"/>
        <v>0.89139866761480613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3673</v>
      </c>
      <c r="G78" s="121">
        <f t="shared" si="31"/>
        <v>110190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3185.28</v>
      </c>
      <c r="N78" s="106">
        <f t="shared" si="25"/>
        <v>796.32</v>
      </c>
      <c r="O78" s="108">
        <f t="shared" si="26"/>
        <v>0</v>
      </c>
      <c r="P78" s="109">
        <f t="shared" si="27"/>
        <v>-103.67999999999995</v>
      </c>
      <c r="Q78" s="110">
        <f t="shared" si="28"/>
        <v>0.88480000000000003</v>
      </c>
      <c r="R78" s="293"/>
      <c r="S78" s="47">
        <v>0.41944444444444456</v>
      </c>
      <c r="T78" s="120">
        <v>0.46748842592592604</v>
      </c>
      <c r="U78" s="111">
        <v>14.500000000000028</v>
      </c>
      <c r="V78" s="112">
        <v>69.187010247136826</v>
      </c>
      <c r="W78" s="113"/>
      <c r="X78" s="50"/>
      <c r="Y78" s="282"/>
      <c r="Z78" s="283"/>
      <c r="AA78" s="117">
        <f t="shared" si="29"/>
        <v>-414.7199999999998</v>
      </c>
      <c r="AB78" s="110">
        <f t="shared" si="30"/>
        <v>0.88480000000000003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4013</v>
      </c>
      <c r="G79" s="121">
        <f t="shared" si="31"/>
        <v>95188.36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3177.6975423838135</v>
      </c>
      <c r="N79" s="106">
        <f t="shared" si="25"/>
        <v>635.53950847676265</v>
      </c>
      <c r="O79" s="123">
        <f t="shared" si="26"/>
        <v>0</v>
      </c>
      <c r="P79" s="124">
        <f t="shared" si="27"/>
        <v>-84.460491523237351</v>
      </c>
      <c r="Q79" s="125">
        <f t="shared" si="28"/>
        <v>0.8826937617732814</v>
      </c>
      <c r="R79" s="293"/>
      <c r="S79" s="47">
        <v>0.47777777777777791</v>
      </c>
      <c r="T79" s="120">
        <v>0.53039351851851868</v>
      </c>
      <c r="U79" s="111">
        <v>14.816666666666691</v>
      </c>
      <c r="V79" s="112">
        <v>75.771843225637525</v>
      </c>
      <c r="W79" s="113"/>
      <c r="X79" s="116"/>
      <c r="Y79" s="282"/>
      <c r="Z79" s="283"/>
      <c r="AA79" s="117">
        <f t="shared" si="29"/>
        <v>-422.30245761618653</v>
      </c>
      <c r="AB79" s="110">
        <f t="shared" si="30"/>
        <v>0.88269376177328152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4334</v>
      </c>
      <c r="G80" s="121">
        <f t="shared" si="31"/>
        <v>72204.44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3169.0915831599136</v>
      </c>
      <c r="N80" s="106">
        <f t="shared" si="25"/>
        <v>633.81831663198273</v>
      </c>
      <c r="O80" s="123">
        <f t="shared" si="26"/>
        <v>0</v>
      </c>
      <c r="P80" s="124">
        <f t="shared" si="27"/>
        <v>-86.181683368017275</v>
      </c>
      <c r="Q80" s="125">
        <f t="shared" si="28"/>
        <v>0.88030321754442042</v>
      </c>
      <c r="R80" s="293"/>
      <c r="S80" s="47">
        <v>0.54027777777777786</v>
      </c>
      <c r="T80" s="120">
        <v>0.59725694444444455</v>
      </c>
      <c r="U80" s="111">
        <v>15</v>
      </c>
      <c r="V80" s="112">
        <v>82.055059999469336</v>
      </c>
      <c r="W80" s="113"/>
      <c r="X80" s="116"/>
      <c r="Y80" s="282"/>
      <c r="Z80" s="283"/>
      <c r="AA80" s="117">
        <f t="shared" si="29"/>
        <v>-430.90841684008637</v>
      </c>
      <c r="AB80" s="110">
        <f t="shared" si="30"/>
        <v>0.88030321754442042</v>
      </c>
      <c r="AC80" s="278"/>
    </row>
    <row r="81" spans="1:29" ht="15.75" customHeight="1">
      <c r="A81" s="288"/>
      <c r="B81" s="100" t="s">
        <v>120</v>
      </c>
      <c r="C81" s="280" t="s">
        <v>255</v>
      </c>
      <c r="D81" s="281"/>
      <c r="E81" s="101">
        <v>25.2</v>
      </c>
      <c r="F81" s="102">
        <v>4638</v>
      </c>
      <c r="G81" s="121">
        <f t="shared" si="31"/>
        <v>116877.59999999999</v>
      </c>
      <c r="H81" s="62"/>
      <c r="I81" s="104">
        <v>3</v>
      </c>
      <c r="J81" s="105">
        <v>3600</v>
      </c>
      <c r="K81" s="106">
        <f t="shared" si="21"/>
        <v>1200</v>
      </c>
      <c r="L81" s="118">
        <v>3</v>
      </c>
      <c r="M81" s="105">
        <f t="shared" si="32"/>
        <v>2969.6411281506712</v>
      </c>
      <c r="N81" s="106">
        <f t="shared" si="25"/>
        <v>989.88037605022373</v>
      </c>
      <c r="O81" s="123">
        <f t="shared" si="26"/>
        <v>0</v>
      </c>
      <c r="P81" s="124">
        <f t="shared" si="27"/>
        <v>-210.11962394977627</v>
      </c>
      <c r="Q81" s="125">
        <f t="shared" si="28"/>
        <v>0.82490031337518643</v>
      </c>
      <c r="R81" s="293"/>
      <c r="S81" s="47">
        <v>0.60763888888888895</v>
      </c>
      <c r="T81" s="120">
        <v>0.67270833333333335</v>
      </c>
      <c r="U81" s="111">
        <v>14.949999999999939</v>
      </c>
      <c r="V81" s="112">
        <v>93.708292682926796</v>
      </c>
      <c r="W81" s="126"/>
      <c r="X81" s="127"/>
      <c r="Y81" s="282"/>
      <c r="Z81" s="283"/>
      <c r="AA81" s="117">
        <f t="shared" si="29"/>
        <v>-630.35887184932881</v>
      </c>
      <c r="AB81" s="110">
        <f t="shared" si="30"/>
        <v>0.82490031337518643</v>
      </c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4.4444444444444446</v>
      </c>
      <c r="J89" s="137">
        <f t="shared" si="33"/>
        <v>3600</v>
      </c>
      <c r="K89" s="138">
        <f t="shared" ref="K89" si="34">J89/I89</f>
        <v>810</v>
      </c>
      <c r="L89" s="136">
        <f t="shared" ref="L89:M89" si="35">AVERAGE(L73:L88)</f>
        <v>4.4444444444444446</v>
      </c>
      <c r="M89" s="137">
        <f t="shared" si="35"/>
        <v>3136.3608842209946</v>
      </c>
      <c r="N89" s="138">
        <f>M89/L89</f>
        <v>705.68119894972381</v>
      </c>
      <c r="O89" s="139">
        <f>L89-I89</f>
        <v>0</v>
      </c>
      <c r="P89" s="140">
        <f>N89-K89</f>
        <v>-104.31880105027619</v>
      </c>
      <c r="Q89" s="141">
        <f>N89/K89</f>
        <v>0.87121135672805405</v>
      </c>
      <c r="R89" s="294"/>
      <c r="S89" s="142">
        <v>0.22916666666666666</v>
      </c>
      <c r="T89" s="143">
        <v>0.67270833333333335</v>
      </c>
      <c r="U89" s="144"/>
      <c r="V89" s="166"/>
      <c r="W89" s="167"/>
      <c r="X89" s="138"/>
      <c r="Y89" s="285"/>
      <c r="Z89" s="286"/>
      <c r="AA89" s="168">
        <f>M89-J89</f>
        <v>-463.63911577900535</v>
      </c>
      <c r="AB89" s="141">
        <f>M89/J89</f>
        <v>0.87121135672805405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1398</v>
      </c>
      <c r="G90" s="148">
        <f t="shared" ref="G90:G92" si="36">E90*F90</f>
        <v>39940.86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3125.09781616288</v>
      </c>
      <c r="N90" s="152">
        <f>M90/L90</f>
        <v>260.42481801357332</v>
      </c>
      <c r="O90" s="154">
        <f>L90-I90</f>
        <v>0</v>
      </c>
      <c r="P90" s="155">
        <f>N90-K90</f>
        <v>-39.575181986426685</v>
      </c>
      <c r="Q90" s="156">
        <f>N90/K90</f>
        <v>0.868082726711911</v>
      </c>
      <c r="R90" s="292">
        <f>Q106</f>
        <v>0.89247501813983576</v>
      </c>
      <c r="S90" s="157">
        <v>0.70833333333333337</v>
      </c>
      <c r="T90" s="158">
        <v>0.72696759259259258</v>
      </c>
      <c r="U90" s="159"/>
      <c r="V90" s="160">
        <v>26.840759852755976</v>
      </c>
      <c r="W90" s="158"/>
      <c r="X90" s="169"/>
      <c r="Y90" s="295"/>
      <c r="Z90" s="296"/>
      <c r="AA90" s="115">
        <f>M90-J90</f>
        <v>-474.90218383711999</v>
      </c>
      <c r="AB90" s="156">
        <f>M90/J90</f>
        <v>0.86808272671191111</v>
      </c>
      <c r="AC90" s="277">
        <f>AB106</f>
        <v>0.89247501813983576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405</v>
      </c>
      <c r="G91" s="103">
        <f t="shared" si="36"/>
        <v>8168.85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3253.8900726392608</v>
      </c>
      <c r="N91" s="106">
        <f>M91/L91</f>
        <v>271.15750605327173</v>
      </c>
      <c r="O91" s="108">
        <f>L91-I91</f>
        <v>0</v>
      </c>
      <c r="P91" s="109">
        <f>N91-K91</f>
        <v>-28.842493946728268</v>
      </c>
      <c r="Q91" s="110">
        <f>N91/K91</f>
        <v>0.90385835351090582</v>
      </c>
      <c r="R91" s="293"/>
      <c r="S91" s="47">
        <v>0.73055555555555562</v>
      </c>
      <c r="T91" s="48">
        <v>0.73574074074074081</v>
      </c>
      <c r="U91" s="111">
        <v>5.1666666666667815</v>
      </c>
      <c r="V91" s="112">
        <v>7.4679843072541301</v>
      </c>
      <c r="W91" s="113"/>
      <c r="X91" s="13"/>
      <c r="Y91" s="282"/>
      <c r="Z91" s="283"/>
      <c r="AA91" s="117">
        <f>M91-J91</f>
        <v>-346.10992736073922</v>
      </c>
      <c r="AB91" s="110">
        <f>M91/J91</f>
        <v>0.90385835351090582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1996</v>
      </c>
      <c r="G92" s="103">
        <f t="shared" si="36"/>
        <v>40758.320000000007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3259.7423071080848</v>
      </c>
      <c r="N92" s="106">
        <f>M92/L92</f>
        <v>250.74940823908344</v>
      </c>
      <c r="O92" s="108">
        <f>L92-I92</f>
        <v>0</v>
      </c>
      <c r="P92" s="109">
        <f>N92-K92</f>
        <v>-26.173668683993469</v>
      </c>
      <c r="Q92" s="110">
        <f>N92/K92</f>
        <v>0.90548397419669024</v>
      </c>
      <c r="R92" s="293"/>
      <c r="S92" s="47">
        <v>0.73958333333333337</v>
      </c>
      <c r="T92" s="48">
        <v>0.76509259259259266</v>
      </c>
      <c r="U92" s="111">
        <v>5.5333333333332924</v>
      </c>
      <c r="V92" s="112">
        <v>36.739100430992771</v>
      </c>
      <c r="W92" s="113"/>
      <c r="X92" s="13"/>
      <c r="Y92" s="282"/>
      <c r="Z92" s="283"/>
      <c r="AA92" s="117">
        <f>M92-J92</f>
        <v>-340.25769289191521</v>
      </c>
      <c r="AB92" s="110">
        <f>M92/J92</f>
        <v>0.90548397419669024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3212.9100653034088</v>
      </c>
      <c r="N106" s="138">
        <f>M106/L106</f>
        <v>260.50622151108718</v>
      </c>
      <c r="O106" s="139">
        <f>L106-I106</f>
        <v>0</v>
      </c>
      <c r="P106" s="140">
        <f>N106-K106</f>
        <v>-31.385670380804697</v>
      </c>
      <c r="Q106" s="141">
        <f>N106/K106</f>
        <v>0.89247501813983576</v>
      </c>
      <c r="R106" s="294"/>
      <c r="S106" s="142">
        <v>0.70833333333333337</v>
      </c>
      <c r="T106" s="143">
        <v>0.76509259259259266</v>
      </c>
      <c r="U106" s="144"/>
      <c r="V106" s="166"/>
      <c r="W106" s="167"/>
      <c r="X106" s="138"/>
      <c r="Y106" s="285"/>
      <c r="Z106" s="286"/>
      <c r="AA106" s="168">
        <f>M106-J106</f>
        <v>-387.08993469659117</v>
      </c>
      <c r="AB106" s="141">
        <f>M106/J106</f>
        <v>0.89247501813983576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2899</v>
      </c>
      <c r="G107" s="148">
        <f t="shared" ref="G107:G110" si="40">E107*F107</f>
        <v>49920.78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2979.1268214772945</v>
      </c>
      <c r="N107" s="152">
        <f>M107/L107</f>
        <v>993.04227382576482</v>
      </c>
      <c r="O107" s="154">
        <f>L107-I107</f>
        <v>0</v>
      </c>
      <c r="P107" s="155">
        <f>N107-K107</f>
        <v>-106.95772617423518</v>
      </c>
      <c r="Q107" s="156">
        <f>N107/K107</f>
        <v>0.90276570347796803</v>
      </c>
      <c r="R107" s="292">
        <f>Q123</f>
        <v>0.89762060055080184</v>
      </c>
      <c r="S107" s="157">
        <v>0.70833333333333337</v>
      </c>
      <c r="T107" s="158">
        <v>0.7488773148148149</v>
      </c>
      <c r="U107" s="159"/>
      <c r="V107" s="160">
        <v>58.386235438525688</v>
      </c>
      <c r="W107" s="161"/>
      <c r="X107" s="162"/>
      <c r="Y107" s="295"/>
      <c r="Z107" s="296"/>
      <c r="AA107" s="115">
        <f>M107-J107</f>
        <v>-320.87317852270553</v>
      </c>
      <c r="AB107" s="156">
        <f>M107/J107</f>
        <v>0.90276570347796803</v>
      </c>
      <c r="AC107" s="277">
        <f>AB123</f>
        <v>0.89762060055080184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1865</v>
      </c>
      <c r="G108" s="103">
        <f t="shared" si="40"/>
        <v>45767.1</v>
      </c>
      <c r="H108" s="26"/>
      <c r="I108" s="104">
        <v>4</v>
      </c>
      <c r="J108" s="105">
        <v>3000</v>
      </c>
      <c r="K108" s="106">
        <f t="shared" ref="K108:K152" si="41">J108/I108</f>
        <v>750</v>
      </c>
      <c r="L108" s="107">
        <v>4</v>
      </c>
      <c r="M108" s="105">
        <f>F108/V108*60</f>
        <v>2686.8248078299375</v>
      </c>
      <c r="N108" s="106">
        <f>M108/L108</f>
        <v>671.70620195748438</v>
      </c>
      <c r="O108" s="108">
        <f>L108-I108</f>
        <v>0</v>
      </c>
      <c r="P108" s="109">
        <f>N108-K108</f>
        <v>-78.293798042515618</v>
      </c>
      <c r="Q108" s="110">
        <f>N108/K108</f>
        <v>0.89560826927664583</v>
      </c>
      <c r="R108" s="293"/>
      <c r="S108" s="47">
        <v>0.75277777777777777</v>
      </c>
      <c r="T108" s="48">
        <v>0.78168981481481481</v>
      </c>
      <c r="U108" s="111">
        <v>5.6166666666665321</v>
      </c>
      <c r="V108" s="112">
        <v>41.647672626031046</v>
      </c>
      <c r="W108" s="113"/>
      <c r="X108" s="116"/>
      <c r="Y108" s="282"/>
      <c r="Z108" s="283"/>
      <c r="AA108" s="117">
        <f>M108-J108</f>
        <v>-313.17519217006247</v>
      </c>
      <c r="AB108" s="110">
        <f>M108/J108</f>
        <v>0.89560826927664583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965</v>
      </c>
      <c r="G109" s="103">
        <f t="shared" si="40"/>
        <v>21693.200000000001</v>
      </c>
      <c r="H109" s="26"/>
      <c r="I109" s="104">
        <v>5</v>
      </c>
      <c r="J109" s="105">
        <v>3000</v>
      </c>
      <c r="K109" s="106">
        <f t="shared" si="41"/>
        <v>600</v>
      </c>
      <c r="L109" s="107">
        <v>5</v>
      </c>
      <c r="M109" s="105">
        <f>F109/V109*60</f>
        <v>2688.2817574676319</v>
      </c>
      <c r="N109" s="106">
        <f>M109/L109</f>
        <v>537.65635149352636</v>
      </c>
      <c r="O109" s="108">
        <f>L109-I109</f>
        <v>0</v>
      </c>
      <c r="P109" s="109">
        <f>N109-K109</f>
        <v>-62.343648506473642</v>
      </c>
      <c r="Q109" s="110">
        <f>N109/K109</f>
        <v>0.89609391915587722</v>
      </c>
      <c r="R109" s="293"/>
      <c r="S109" s="47">
        <v>0.78541666666666665</v>
      </c>
      <c r="T109" s="48">
        <v>0.8003703703703704</v>
      </c>
      <c r="U109" s="111">
        <v>5.3666666666666529</v>
      </c>
      <c r="V109" s="112">
        <v>21.537920956076398</v>
      </c>
      <c r="W109" s="113"/>
      <c r="X109" s="116"/>
      <c r="Y109" s="282"/>
      <c r="Z109" s="283"/>
      <c r="AA109" s="117">
        <f>M109-J109</f>
        <v>-311.71824253236809</v>
      </c>
      <c r="AB109" s="110">
        <f>M109/J109</f>
        <v>0.89609391915587733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3068</v>
      </c>
      <c r="G110" s="103">
        <f t="shared" si="40"/>
        <v>71392.36</v>
      </c>
      <c r="H110" s="26"/>
      <c r="I110" s="104">
        <v>5</v>
      </c>
      <c r="J110" s="105">
        <v>3000</v>
      </c>
      <c r="K110" s="106">
        <f t="shared" si="41"/>
        <v>600</v>
      </c>
      <c r="L110" s="107">
        <v>5</v>
      </c>
      <c r="M110" s="105">
        <f>F110/V110*60</f>
        <v>2686.4999999999977</v>
      </c>
      <c r="N110" s="106">
        <f>M110/L110</f>
        <v>537.2999999999995</v>
      </c>
      <c r="O110" s="108">
        <f>L110-I110</f>
        <v>0</v>
      </c>
      <c r="P110" s="109">
        <f>N110-K110</f>
        <v>-62.7000000000005</v>
      </c>
      <c r="Q110" s="110">
        <f>N110/K110</f>
        <v>0.89549999999999919</v>
      </c>
      <c r="R110" s="293"/>
      <c r="S110" s="47">
        <v>0.80347222222222214</v>
      </c>
      <c r="T110" s="48">
        <v>0.85105324074074062</v>
      </c>
      <c r="U110" s="111">
        <v>5</v>
      </c>
      <c r="V110" s="112">
        <v>68.520379676158626</v>
      </c>
      <c r="W110" s="113"/>
      <c r="X110" s="116"/>
      <c r="Y110" s="282"/>
      <c r="Z110" s="283"/>
      <c r="AA110" s="117">
        <f>M110-J110</f>
        <v>-313.50000000000227</v>
      </c>
      <c r="AB110" s="110">
        <f>M110/J110</f>
        <v>0.8954999999999993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2">AVERAGE(I107:I122)</f>
        <v>4.25</v>
      </c>
      <c r="J123" s="137">
        <f t="shared" si="42"/>
        <v>3075</v>
      </c>
      <c r="K123" s="138">
        <f t="shared" ref="K123" si="43">J123/I123</f>
        <v>723.52941176470586</v>
      </c>
      <c r="L123" s="136">
        <f t="shared" ref="L123:M123" si="44">AVERAGE(L107:L122)</f>
        <v>4.25</v>
      </c>
      <c r="M123" s="137">
        <f t="shared" si="44"/>
        <v>2760.1833466937155</v>
      </c>
      <c r="N123" s="138">
        <f t="shared" ref="N123:N135" si="45">M123/L123</f>
        <v>649.45490510440368</v>
      </c>
      <c r="O123" s="139">
        <f t="shared" ref="O123:O135" si="46">L123-I123</f>
        <v>0</v>
      </c>
      <c r="P123" s="140">
        <f t="shared" ref="P123:P135" si="47">N123-K123</f>
        <v>-74.074506660302177</v>
      </c>
      <c r="Q123" s="141">
        <f t="shared" ref="Q123:Q135" si="48">N123/K123</f>
        <v>0.89762060055080184</v>
      </c>
      <c r="R123" s="294"/>
      <c r="S123" s="142">
        <v>0.70833333333333337</v>
      </c>
      <c r="T123" s="143">
        <v>0.85105324074074062</v>
      </c>
      <c r="U123" s="144"/>
      <c r="V123" s="166"/>
      <c r="W123" s="99"/>
      <c r="X123" s="69"/>
      <c r="Y123" s="285"/>
      <c r="Z123" s="286"/>
      <c r="AA123" s="168">
        <f t="shared" ref="AA123:AA135" si="49">M123-J123</f>
        <v>-314.81665330628448</v>
      </c>
      <c r="AB123" s="141">
        <f t="shared" ref="AB123:AB135" si="50">M123/J123</f>
        <v>0.89762060055080184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482</v>
      </c>
      <c r="G124" s="148">
        <f t="shared" ref="G124:G135" si="51">E124*F124</f>
        <v>10738.960000000001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2">F124/V124*60</f>
        <v>2943.0988235294149</v>
      </c>
      <c r="N124" s="152">
        <f t="shared" si="45"/>
        <v>588.61976470588297</v>
      </c>
      <c r="O124" s="154">
        <f t="shared" si="46"/>
        <v>0</v>
      </c>
      <c r="P124" s="155">
        <f t="shared" si="47"/>
        <v>-71.380235294117028</v>
      </c>
      <c r="Q124" s="156">
        <f t="shared" si="48"/>
        <v>0.89184812834224692</v>
      </c>
      <c r="R124" s="292">
        <f>Q140</f>
        <v>0.88755055992936049</v>
      </c>
      <c r="S124" s="157">
        <v>0.70833333333333337</v>
      </c>
      <c r="T124" s="158">
        <v>0.71515046296296303</v>
      </c>
      <c r="U124" s="159"/>
      <c r="V124" s="160">
        <v>9.8263774796792713</v>
      </c>
      <c r="W124" s="161"/>
      <c r="X124" s="162"/>
      <c r="Y124" s="295"/>
      <c r="Z124" s="296"/>
      <c r="AA124" s="115">
        <f t="shared" si="49"/>
        <v>-356.90117647058514</v>
      </c>
      <c r="AB124" s="156">
        <f t="shared" si="50"/>
        <v>0.89184812834224692</v>
      </c>
      <c r="AC124" s="277">
        <f>AB140</f>
        <v>0.88755055992936038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2501</v>
      </c>
      <c r="G125" s="103">
        <f t="shared" si="51"/>
        <v>35089.03</v>
      </c>
      <c r="H125" s="26">
        <v>2</v>
      </c>
      <c r="I125" s="104">
        <v>3</v>
      </c>
      <c r="J125" s="105">
        <v>3000</v>
      </c>
      <c r="K125" s="106">
        <f t="shared" si="41"/>
        <v>1000</v>
      </c>
      <c r="L125" s="107">
        <v>3</v>
      </c>
      <c r="M125" s="105">
        <f t="shared" si="52"/>
        <v>2703.915174299389</v>
      </c>
      <c r="N125" s="106">
        <f t="shared" si="45"/>
        <v>901.30505809979638</v>
      </c>
      <c r="O125" s="108">
        <f t="shared" si="46"/>
        <v>0</v>
      </c>
      <c r="P125" s="109">
        <f t="shared" si="47"/>
        <v>-98.694941900203617</v>
      </c>
      <c r="Q125" s="110">
        <f t="shared" si="48"/>
        <v>0.90130505809979633</v>
      </c>
      <c r="R125" s="293"/>
      <c r="S125" s="47">
        <v>0.72499999999999998</v>
      </c>
      <c r="T125" s="48">
        <v>0.76353009259259252</v>
      </c>
      <c r="U125" s="111">
        <v>15</v>
      </c>
      <c r="V125" s="112">
        <v>55.497303105627935</v>
      </c>
      <c r="W125" s="113"/>
      <c r="X125" s="116"/>
      <c r="Y125" s="282"/>
      <c r="Z125" s="283"/>
      <c r="AA125" s="117">
        <f t="shared" si="49"/>
        <v>-296.08482570061096</v>
      </c>
      <c r="AB125" s="110">
        <f t="shared" si="50"/>
        <v>0.90130505809979633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448</v>
      </c>
      <c r="G126" s="103">
        <f t="shared" si="51"/>
        <v>7481.5999999999995</v>
      </c>
      <c r="H126" s="26">
        <v>2</v>
      </c>
      <c r="I126" s="104">
        <v>3</v>
      </c>
      <c r="J126" s="105">
        <v>3600</v>
      </c>
      <c r="K126" s="106">
        <f t="shared" si="41"/>
        <v>1200</v>
      </c>
      <c r="L126" s="107">
        <v>3</v>
      </c>
      <c r="M126" s="105">
        <f t="shared" si="52"/>
        <v>3175.6125000000006</v>
      </c>
      <c r="N126" s="106">
        <f t="shared" si="45"/>
        <v>1058.5375000000001</v>
      </c>
      <c r="O126" s="108">
        <f t="shared" si="46"/>
        <v>0</v>
      </c>
      <c r="P126" s="109">
        <f t="shared" si="47"/>
        <v>-141.46249999999986</v>
      </c>
      <c r="Q126" s="110">
        <f t="shared" si="48"/>
        <v>0.88211458333333348</v>
      </c>
      <c r="R126" s="293"/>
      <c r="S126" s="47">
        <v>0.77361111111111103</v>
      </c>
      <c r="T126" s="48">
        <v>0.77947916666666661</v>
      </c>
      <c r="U126" s="111">
        <v>14.516666666666644</v>
      </c>
      <c r="V126" s="112">
        <v>8.464508815228557</v>
      </c>
      <c r="W126" s="113"/>
      <c r="X126" s="116"/>
      <c r="Y126" s="282"/>
      <c r="Z126" s="283"/>
      <c r="AA126" s="117">
        <f t="shared" si="49"/>
        <v>-424.38749999999936</v>
      </c>
      <c r="AB126" s="110">
        <f t="shared" si="50"/>
        <v>0.88211458333333348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441</v>
      </c>
      <c r="G127" s="103">
        <f t="shared" si="51"/>
        <v>8017.38</v>
      </c>
      <c r="H127" s="26">
        <v>2</v>
      </c>
      <c r="I127" s="104">
        <v>3</v>
      </c>
      <c r="J127" s="105">
        <v>3600</v>
      </c>
      <c r="K127" s="106">
        <f t="shared" si="41"/>
        <v>1200</v>
      </c>
      <c r="L127" s="107">
        <v>3</v>
      </c>
      <c r="M127" s="105">
        <f t="shared" si="52"/>
        <v>3179.4831732776743</v>
      </c>
      <c r="N127" s="106">
        <f t="shared" si="45"/>
        <v>1059.8277244258913</v>
      </c>
      <c r="O127" s="108">
        <f t="shared" si="46"/>
        <v>0</v>
      </c>
      <c r="P127" s="109">
        <f t="shared" si="47"/>
        <v>-140.17227557410865</v>
      </c>
      <c r="Q127" s="110">
        <f t="shared" si="48"/>
        <v>0.88318977035490942</v>
      </c>
      <c r="R127" s="293"/>
      <c r="S127" s="47">
        <v>0.78958333333333319</v>
      </c>
      <c r="T127" s="48">
        <v>0.79535879629629613</v>
      </c>
      <c r="U127" s="111">
        <v>14.549999999999876</v>
      </c>
      <c r="V127" s="112">
        <v>8.3221072601943806</v>
      </c>
      <c r="W127" s="113"/>
      <c r="X127" s="116"/>
      <c r="Y127" s="282"/>
      <c r="Z127" s="283"/>
      <c r="AA127" s="117">
        <f t="shared" si="49"/>
        <v>-420.51682672232573</v>
      </c>
      <c r="AB127" s="110">
        <f t="shared" si="50"/>
        <v>0.88318977035490953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1124</v>
      </c>
      <c r="G128" s="103">
        <f t="shared" si="51"/>
        <v>33720</v>
      </c>
      <c r="H128" s="13">
        <v>2</v>
      </c>
      <c r="I128" s="104">
        <v>4</v>
      </c>
      <c r="J128" s="105">
        <v>3600</v>
      </c>
      <c r="K128" s="106">
        <f t="shared" si="41"/>
        <v>900</v>
      </c>
      <c r="L128" s="107">
        <v>4</v>
      </c>
      <c r="M128" s="105">
        <f t="shared" si="52"/>
        <v>3189.2399999999989</v>
      </c>
      <c r="N128" s="106">
        <f t="shared" si="45"/>
        <v>797.30999999999972</v>
      </c>
      <c r="O128" s="108">
        <f t="shared" si="46"/>
        <v>0</v>
      </c>
      <c r="P128" s="109">
        <f t="shared" si="47"/>
        <v>-102.69000000000028</v>
      </c>
      <c r="Q128" s="110">
        <f t="shared" si="48"/>
        <v>0.88589999999999969</v>
      </c>
      <c r="R128" s="293"/>
      <c r="S128" s="47">
        <v>0.80555555555555536</v>
      </c>
      <c r="T128" s="48">
        <v>0.82023148148148128</v>
      </c>
      <c r="U128" s="111">
        <v>14.683333333333284</v>
      </c>
      <c r="V128" s="112">
        <v>21.146103773939881</v>
      </c>
      <c r="W128" s="113"/>
      <c r="X128" s="116"/>
      <c r="Y128" s="282"/>
      <c r="Z128" s="283"/>
      <c r="AA128" s="117">
        <f t="shared" si="49"/>
        <v>-410.76000000000113</v>
      </c>
      <c r="AB128" s="110">
        <f t="shared" si="50"/>
        <v>0.88589999999999969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3091</v>
      </c>
      <c r="G129" s="121">
        <f t="shared" si="51"/>
        <v>44139.479999999996</v>
      </c>
      <c r="H129" s="122">
        <v>2</v>
      </c>
      <c r="I129" s="104">
        <v>3</v>
      </c>
      <c r="J129" s="105">
        <v>3600</v>
      </c>
      <c r="K129" s="106">
        <f t="shared" si="41"/>
        <v>1200</v>
      </c>
      <c r="L129" s="107">
        <v>3</v>
      </c>
      <c r="M129" s="105">
        <f t="shared" si="52"/>
        <v>3180.9469194312842</v>
      </c>
      <c r="N129" s="106">
        <f t="shared" si="45"/>
        <v>1060.3156398104281</v>
      </c>
      <c r="O129" s="108">
        <f t="shared" si="46"/>
        <v>0</v>
      </c>
      <c r="P129" s="109">
        <f t="shared" si="47"/>
        <v>-139.68436018957186</v>
      </c>
      <c r="Q129" s="110">
        <f t="shared" si="48"/>
        <v>0.88359636650869011</v>
      </c>
      <c r="R129" s="293"/>
      <c r="S129" s="47">
        <v>0.83055555555555527</v>
      </c>
      <c r="T129" s="120">
        <v>0.87104166666666638</v>
      </c>
      <c r="U129" s="111">
        <v>14.866666666666539</v>
      </c>
      <c r="V129" s="112">
        <v>58.3033935169085</v>
      </c>
      <c r="W129" s="113"/>
      <c r="X129" s="116"/>
      <c r="Y129" s="282"/>
      <c r="Z129" s="283"/>
      <c r="AA129" s="117">
        <f t="shared" si="49"/>
        <v>-419.05308056871581</v>
      </c>
      <c r="AB129" s="110">
        <f t="shared" si="50"/>
        <v>0.88359636650869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1363</v>
      </c>
      <c r="G130" s="121">
        <f t="shared" si="51"/>
        <v>30367.640000000003</v>
      </c>
      <c r="H130" s="62"/>
      <c r="I130" s="104">
        <v>5</v>
      </c>
      <c r="J130" s="105">
        <v>3300</v>
      </c>
      <c r="K130" s="106">
        <f t="shared" si="41"/>
        <v>660</v>
      </c>
      <c r="L130" s="107">
        <v>5</v>
      </c>
      <c r="M130" s="105">
        <f t="shared" si="52"/>
        <v>2943.0988235294149</v>
      </c>
      <c r="N130" s="106">
        <f t="shared" si="45"/>
        <v>588.61976470588297</v>
      </c>
      <c r="O130" s="123">
        <f t="shared" si="46"/>
        <v>0</v>
      </c>
      <c r="P130" s="124">
        <f t="shared" si="47"/>
        <v>-71.380235294117028</v>
      </c>
      <c r="Q130" s="125">
        <f t="shared" si="48"/>
        <v>0.89184812834224692</v>
      </c>
      <c r="R130" s="293"/>
      <c r="S130" s="47">
        <v>0.88124999999999964</v>
      </c>
      <c r="T130" s="120">
        <v>0.90054398148148107</v>
      </c>
      <c r="U130" s="111">
        <v>14.6999999999999</v>
      </c>
      <c r="V130" s="112">
        <v>27.787038391707149</v>
      </c>
      <c r="W130" s="113"/>
      <c r="X130" s="116"/>
      <c r="Y130" s="282"/>
      <c r="Z130" s="283"/>
      <c r="AA130" s="117">
        <f t="shared" si="49"/>
        <v>-356.90117647058514</v>
      </c>
      <c r="AB130" s="110">
        <f t="shared" si="50"/>
        <v>0.89184812834224692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6123</v>
      </c>
      <c r="G131" s="121">
        <f t="shared" si="51"/>
        <v>85905.69</v>
      </c>
      <c r="H131" s="62"/>
      <c r="I131" s="104">
        <v>3</v>
      </c>
      <c r="J131" s="105">
        <v>3000</v>
      </c>
      <c r="K131" s="106">
        <f t="shared" si="41"/>
        <v>1000</v>
      </c>
      <c r="L131" s="118">
        <v>3</v>
      </c>
      <c r="M131" s="105">
        <f t="shared" si="52"/>
        <v>2703.915174299389</v>
      </c>
      <c r="N131" s="106">
        <f t="shared" si="45"/>
        <v>901.30505809979638</v>
      </c>
      <c r="O131" s="123">
        <f t="shared" si="46"/>
        <v>0</v>
      </c>
      <c r="P131" s="124">
        <f t="shared" si="47"/>
        <v>-98.694941900203617</v>
      </c>
      <c r="Q131" s="125">
        <f t="shared" si="48"/>
        <v>0.90130505809979633</v>
      </c>
      <c r="R131" s="293"/>
      <c r="S131" s="47">
        <v>0.91041666666666632</v>
      </c>
      <c r="T131" s="120">
        <v>1.0047685185185182</v>
      </c>
      <c r="U131" s="111">
        <v>15</v>
      </c>
      <c r="V131" s="112">
        <v>135.86964690754093</v>
      </c>
      <c r="W131" s="113"/>
      <c r="X131" s="116"/>
      <c r="Y131" s="282"/>
      <c r="Z131" s="283"/>
      <c r="AA131" s="117">
        <f t="shared" si="49"/>
        <v>-296.08482570061096</v>
      </c>
      <c r="AB131" s="110">
        <f t="shared" si="50"/>
        <v>0.90130505809979633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1008</v>
      </c>
      <c r="G132" s="121">
        <f t="shared" si="51"/>
        <v>16833.599999999999</v>
      </c>
      <c r="H132" s="62"/>
      <c r="I132" s="104">
        <v>3</v>
      </c>
      <c r="J132" s="105">
        <v>3600</v>
      </c>
      <c r="K132" s="106">
        <f t="shared" si="41"/>
        <v>1200</v>
      </c>
      <c r="L132" s="118">
        <v>3</v>
      </c>
      <c r="M132" s="105">
        <f t="shared" si="52"/>
        <v>3175.6125000000002</v>
      </c>
      <c r="N132" s="106">
        <f t="shared" si="45"/>
        <v>1058.5375000000001</v>
      </c>
      <c r="O132" s="123">
        <f t="shared" si="46"/>
        <v>0</v>
      </c>
      <c r="P132" s="124">
        <f t="shared" si="47"/>
        <v>-141.46249999999986</v>
      </c>
      <c r="Q132" s="125">
        <f t="shared" si="48"/>
        <v>0.88211458333333348</v>
      </c>
      <c r="R132" s="293"/>
      <c r="S132" s="47">
        <v>1.0145833333333332</v>
      </c>
      <c r="T132" s="120">
        <v>1.0278009259259258</v>
      </c>
      <c r="U132" s="111">
        <v>15</v>
      </c>
      <c r="V132" s="112">
        <v>19.045144834264256</v>
      </c>
      <c r="W132" s="113"/>
      <c r="X132" s="116"/>
      <c r="Y132" s="282"/>
      <c r="Z132" s="283"/>
      <c r="AA132" s="117">
        <f t="shared" si="49"/>
        <v>-424.38749999999982</v>
      </c>
      <c r="AB132" s="110">
        <f t="shared" si="50"/>
        <v>0.88211458333333337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900</v>
      </c>
      <c r="G133" s="121">
        <f t="shared" si="51"/>
        <v>16362</v>
      </c>
      <c r="H133" s="62"/>
      <c r="I133" s="104">
        <v>3</v>
      </c>
      <c r="J133" s="105">
        <v>3600</v>
      </c>
      <c r="K133" s="106">
        <f t="shared" si="41"/>
        <v>1200</v>
      </c>
      <c r="L133" s="118">
        <v>3</v>
      </c>
      <c r="M133" s="105">
        <f t="shared" si="52"/>
        <v>3179.4831732776738</v>
      </c>
      <c r="N133" s="106">
        <f t="shared" si="45"/>
        <v>1059.8277244258913</v>
      </c>
      <c r="O133" s="123">
        <f t="shared" si="46"/>
        <v>0</v>
      </c>
      <c r="P133" s="124">
        <f t="shared" si="47"/>
        <v>-140.17227557410865</v>
      </c>
      <c r="Q133" s="125">
        <f t="shared" si="48"/>
        <v>0.88318977035490942</v>
      </c>
      <c r="R133" s="293"/>
      <c r="S133" s="47">
        <v>1.0381944444444444</v>
      </c>
      <c r="T133" s="120">
        <v>1.049988425925926</v>
      </c>
      <c r="U133" s="111">
        <v>14.966666666666875</v>
      </c>
      <c r="V133" s="112">
        <v>16.983892367743636</v>
      </c>
      <c r="W133" s="113"/>
      <c r="X133" s="116"/>
      <c r="Y133" s="282"/>
      <c r="Z133" s="283"/>
      <c r="AA133" s="117">
        <f t="shared" si="49"/>
        <v>-420.51682672232619</v>
      </c>
      <c r="AB133" s="110">
        <f t="shared" si="50"/>
        <v>0.88318977035490942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2611</v>
      </c>
      <c r="G134" s="121">
        <f t="shared" si="51"/>
        <v>78330</v>
      </c>
      <c r="H134" s="62"/>
      <c r="I134" s="104">
        <v>4</v>
      </c>
      <c r="J134" s="105">
        <v>3600</v>
      </c>
      <c r="K134" s="106">
        <f t="shared" si="41"/>
        <v>900</v>
      </c>
      <c r="L134" s="118">
        <v>4</v>
      </c>
      <c r="M134" s="105">
        <f t="shared" si="52"/>
        <v>3189.2399999999989</v>
      </c>
      <c r="N134" s="106">
        <f t="shared" si="45"/>
        <v>797.30999999999972</v>
      </c>
      <c r="O134" s="123">
        <f t="shared" si="46"/>
        <v>0</v>
      </c>
      <c r="P134" s="124">
        <f t="shared" si="47"/>
        <v>-102.69000000000028</v>
      </c>
      <c r="Q134" s="125">
        <f t="shared" si="48"/>
        <v>0.88589999999999969</v>
      </c>
      <c r="R134" s="293"/>
      <c r="S134" s="47">
        <v>1.0597222222222222</v>
      </c>
      <c r="T134" s="120">
        <v>1.0938310185185185</v>
      </c>
      <c r="U134" s="111">
        <v>15</v>
      </c>
      <c r="V134" s="112">
        <v>49.121420777363902</v>
      </c>
      <c r="W134" s="126"/>
      <c r="X134" s="127"/>
      <c r="Y134" s="282"/>
      <c r="Z134" s="283"/>
      <c r="AA134" s="117">
        <f t="shared" si="49"/>
        <v>-410.76000000000113</v>
      </c>
      <c r="AB134" s="110">
        <f t="shared" si="50"/>
        <v>0.88589999999999969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7962</v>
      </c>
      <c r="G135" s="121">
        <f t="shared" si="51"/>
        <v>113697.36</v>
      </c>
      <c r="H135" s="62"/>
      <c r="I135" s="104">
        <v>3</v>
      </c>
      <c r="J135" s="105">
        <v>3600</v>
      </c>
      <c r="K135" s="106">
        <f t="shared" si="41"/>
        <v>1200</v>
      </c>
      <c r="L135" s="118">
        <v>3</v>
      </c>
      <c r="M135" s="105">
        <f t="shared" si="52"/>
        <v>3180.9469194312842</v>
      </c>
      <c r="N135" s="106">
        <f t="shared" si="45"/>
        <v>1060.3156398104281</v>
      </c>
      <c r="O135" s="123">
        <f t="shared" si="46"/>
        <v>0</v>
      </c>
      <c r="P135" s="124">
        <f t="shared" si="47"/>
        <v>-139.68436018957186</v>
      </c>
      <c r="Q135" s="125">
        <f t="shared" si="48"/>
        <v>0.88359636650869011</v>
      </c>
      <c r="R135" s="293"/>
      <c r="S135" s="47">
        <v>1.1041666666666667</v>
      </c>
      <c r="T135" s="120">
        <v>1.2084490740740741</v>
      </c>
      <c r="U135" s="111">
        <v>14.883333333333475</v>
      </c>
      <c r="V135" s="112">
        <v>150.18169497949708</v>
      </c>
      <c r="W135" s="126"/>
      <c r="X135" s="127"/>
      <c r="Y135" s="282"/>
      <c r="Z135" s="283"/>
      <c r="AA135" s="117">
        <f t="shared" si="49"/>
        <v>-419.05308056871581</v>
      </c>
      <c r="AB135" s="110">
        <f t="shared" si="50"/>
        <v>0.88359636650869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3">AVERAGE(I124:I139)</f>
        <v>3.5</v>
      </c>
      <c r="J140" s="137">
        <f t="shared" si="53"/>
        <v>3450</v>
      </c>
      <c r="K140" s="138">
        <f t="shared" ref="K140" si="54">J140/I140</f>
        <v>985.71428571428567</v>
      </c>
      <c r="L140" s="136">
        <f t="shared" ref="L140:M140" si="55">AVERAGE(L124:L139)</f>
        <v>3.5</v>
      </c>
      <c r="M140" s="137">
        <f t="shared" si="55"/>
        <v>3062.0494317562934</v>
      </c>
      <c r="N140" s="138">
        <f t="shared" ref="N140:N152" si="56">M140/L140</f>
        <v>874.87126621608388</v>
      </c>
      <c r="O140" s="139">
        <f t="shared" ref="O140:O152" si="57">L140-I140</f>
        <v>0</v>
      </c>
      <c r="P140" s="140">
        <f t="shared" ref="P140:P152" si="58">N140-K140</f>
        <v>-110.84301949820178</v>
      </c>
      <c r="Q140" s="141">
        <f t="shared" ref="Q140:Q152" si="59">N140/K140</f>
        <v>0.88755055992936049</v>
      </c>
      <c r="R140" s="294"/>
      <c r="S140" s="142">
        <v>0.70833333333333337</v>
      </c>
      <c r="T140" s="143">
        <v>1.2084490740740741</v>
      </c>
      <c r="U140" s="144"/>
      <c r="V140" s="166"/>
      <c r="W140" s="99"/>
      <c r="X140" s="69"/>
      <c r="Y140" s="285"/>
      <c r="Z140" s="286"/>
      <c r="AA140" s="168">
        <f t="shared" ref="AA140:AA152" si="60">M140-J140</f>
        <v>-387.95056824370658</v>
      </c>
      <c r="AB140" s="141">
        <f t="shared" ref="AB140:AB152" si="61">M140/J140</f>
        <v>0.88755055992936038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650</v>
      </c>
      <c r="G141" s="148">
        <f t="shared" ref="G141:G152" si="62">E141*F141</f>
        <v>11817</v>
      </c>
      <c r="H141" s="149">
        <v>2</v>
      </c>
      <c r="I141" s="150">
        <v>3</v>
      </c>
      <c r="J141" s="151">
        <v>3000</v>
      </c>
      <c r="K141" s="152">
        <f>J141/I141</f>
        <v>1000</v>
      </c>
      <c r="L141" s="153">
        <v>3</v>
      </c>
      <c r="M141" s="151">
        <f t="shared" ref="M141:M152" si="63">F141/V141*60</f>
        <v>2699.7545762580185</v>
      </c>
      <c r="N141" s="152">
        <f t="shared" si="56"/>
        <v>899.91819208600612</v>
      </c>
      <c r="O141" s="154">
        <f t="shared" si="57"/>
        <v>0</v>
      </c>
      <c r="P141" s="155">
        <f t="shared" si="58"/>
        <v>-100.08180791399388</v>
      </c>
      <c r="Q141" s="156">
        <f t="shared" si="59"/>
        <v>0.8999181920860061</v>
      </c>
      <c r="R141" s="292">
        <f>Q157</f>
        <v>0.88785496122146645</v>
      </c>
      <c r="S141" s="157">
        <v>0.70833333333333337</v>
      </c>
      <c r="T141" s="158">
        <v>0.71835648148148157</v>
      </c>
      <c r="U141" s="159"/>
      <c r="V141" s="160">
        <v>14.445757530321796</v>
      </c>
      <c r="W141" s="158"/>
      <c r="X141" s="169"/>
      <c r="Y141" s="295"/>
      <c r="Z141" s="296"/>
      <c r="AA141" s="171">
        <f t="shared" si="60"/>
        <v>-300.24542374198154</v>
      </c>
      <c r="AB141" s="156">
        <f t="shared" si="61"/>
        <v>0.89991819208600621</v>
      </c>
      <c r="AC141" s="277">
        <f>AB157</f>
        <v>0.88785496122146634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1129</v>
      </c>
      <c r="G142" s="103">
        <f t="shared" si="62"/>
        <v>20525.22</v>
      </c>
      <c r="H142" s="26">
        <v>2</v>
      </c>
      <c r="I142" s="104">
        <v>3</v>
      </c>
      <c r="J142" s="105">
        <v>3600</v>
      </c>
      <c r="K142" s="106">
        <f t="shared" si="41"/>
        <v>1200</v>
      </c>
      <c r="L142" s="107">
        <v>3</v>
      </c>
      <c r="M142" s="105">
        <f t="shared" si="63"/>
        <v>3176.810718512259</v>
      </c>
      <c r="N142" s="106">
        <f t="shared" si="56"/>
        <v>1058.936906170753</v>
      </c>
      <c r="O142" s="108">
        <f t="shared" si="57"/>
        <v>0</v>
      </c>
      <c r="P142" s="109">
        <f t="shared" si="58"/>
        <v>-141.06309382924701</v>
      </c>
      <c r="Q142" s="110">
        <f t="shared" si="59"/>
        <v>0.88244742180896085</v>
      </c>
      <c r="R142" s="293"/>
      <c r="S142" s="47">
        <v>0.72847222222222219</v>
      </c>
      <c r="T142" s="48">
        <v>0.74327546296296287</v>
      </c>
      <c r="U142" s="111">
        <v>14.566666666666492</v>
      </c>
      <c r="V142" s="112">
        <v>21.323272301134615</v>
      </c>
      <c r="W142" s="113"/>
      <c r="X142" s="13"/>
      <c r="Y142" s="282"/>
      <c r="Z142" s="283"/>
      <c r="AA142" s="172">
        <f t="shared" si="60"/>
        <v>-423.18928148774103</v>
      </c>
      <c r="AB142" s="110">
        <f t="shared" si="61"/>
        <v>0.88244742180896085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912</v>
      </c>
      <c r="G143" s="103">
        <f t="shared" si="62"/>
        <v>22827.360000000001</v>
      </c>
      <c r="H143" s="26">
        <v>2</v>
      </c>
      <c r="I143" s="104">
        <v>5</v>
      </c>
      <c r="J143" s="105">
        <v>3600</v>
      </c>
      <c r="K143" s="106">
        <f t="shared" si="41"/>
        <v>720</v>
      </c>
      <c r="L143" s="107">
        <v>5</v>
      </c>
      <c r="M143" s="105">
        <f t="shared" si="63"/>
        <v>3207.7626831421107</v>
      </c>
      <c r="N143" s="106">
        <f t="shared" si="56"/>
        <v>641.5525366284221</v>
      </c>
      <c r="O143" s="108">
        <f t="shared" si="57"/>
        <v>0</v>
      </c>
      <c r="P143" s="109">
        <f t="shared" si="58"/>
        <v>-78.447463371577896</v>
      </c>
      <c r="Q143" s="110">
        <f t="shared" si="59"/>
        <v>0.89104518976169733</v>
      </c>
      <c r="R143" s="293"/>
      <c r="S143" s="47">
        <v>0.7534722222222221</v>
      </c>
      <c r="T143" s="48">
        <v>0.76531249999999984</v>
      </c>
      <c r="U143" s="111">
        <v>14.683333333333284</v>
      </c>
      <c r="V143" s="112">
        <v>17.058618546681245</v>
      </c>
      <c r="W143" s="113"/>
      <c r="X143" s="13"/>
      <c r="Y143" s="282"/>
      <c r="Z143" s="283"/>
      <c r="AA143" s="172">
        <f t="shared" si="60"/>
        <v>-392.23731685788925</v>
      </c>
      <c r="AB143" s="110">
        <f t="shared" si="61"/>
        <v>0.89104518976169744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1115</v>
      </c>
      <c r="G144" s="103">
        <f t="shared" si="62"/>
        <v>27674.3</v>
      </c>
      <c r="H144" s="26">
        <v>2</v>
      </c>
      <c r="I144" s="104">
        <v>5</v>
      </c>
      <c r="J144" s="105">
        <v>3600</v>
      </c>
      <c r="K144" s="106">
        <f t="shared" si="41"/>
        <v>720</v>
      </c>
      <c r="L144" s="107">
        <v>5</v>
      </c>
      <c r="M144" s="105">
        <f t="shared" si="63"/>
        <v>3211.7917767339013</v>
      </c>
      <c r="N144" s="106">
        <f t="shared" si="56"/>
        <v>642.35835534678029</v>
      </c>
      <c r="O144" s="108">
        <f t="shared" si="57"/>
        <v>0</v>
      </c>
      <c r="P144" s="109">
        <f t="shared" si="58"/>
        <v>-77.641644653219714</v>
      </c>
      <c r="Q144" s="110">
        <f t="shared" si="59"/>
        <v>0.89216438242608376</v>
      </c>
      <c r="R144" s="293"/>
      <c r="S144" s="47">
        <v>0.77569444444444424</v>
      </c>
      <c r="T144" s="48">
        <v>0.79015046296296276</v>
      </c>
      <c r="U144" s="111">
        <v>14.949999999999939</v>
      </c>
      <c r="V144" s="112">
        <v>20.829494765078199</v>
      </c>
      <c r="W144" s="113"/>
      <c r="X144" s="13"/>
      <c r="Y144" s="282"/>
      <c r="Z144" s="283"/>
      <c r="AA144" s="172">
        <f t="shared" si="60"/>
        <v>-388.20822326609868</v>
      </c>
      <c r="AB144" s="110">
        <f t="shared" si="61"/>
        <v>0.89216438242608365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1688</v>
      </c>
      <c r="G145" s="103">
        <f t="shared" si="62"/>
        <v>30198.32</v>
      </c>
      <c r="H145" s="13">
        <v>2</v>
      </c>
      <c r="I145" s="104">
        <v>4</v>
      </c>
      <c r="J145" s="105">
        <v>3600</v>
      </c>
      <c r="K145" s="106">
        <f t="shared" si="41"/>
        <v>900</v>
      </c>
      <c r="L145" s="107">
        <v>4</v>
      </c>
      <c r="M145" s="105">
        <f t="shared" si="63"/>
        <v>3180.8913294797785</v>
      </c>
      <c r="N145" s="106">
        <f t="shared" si="56"/>
        <v>795.22283236994463</v>
      </c>
      <c r="O145" s="108">
        <f t="shared" si="57"/>
        <v>0</v>
      </c>
      <c r="P145" s="109">
        <f t="shared" si="58"/>
        <v>-104.77716763005537</v>
      </c>
      <c r="Q145" s="110">
        <f t="shared" si="59"/>
        <v>0.883580924855494</v>
      </c>
      <c r="R145" s="293"/>
      <c r="S145" s="47">
        <v>0.79999999999999971</v>
      </c>
      <c r="T145" s="48">
        <v>0.82210648148148124</v>
      </c>
      <c r="U145" s="111">
        <v>15</v>
      </c>
      <c r="V145" s="112">
        <v>31.840132060268758</v>
      </c>
      <c r="W145" s="113"/>
      <c r="X145" s="116"/>
      <c r="Y145" s="282"/>
      <c r="Z145" s="283"/>
      <c r="AA145" s="172">
        <f t="shared" si="60"/>
        <v>-419.10867052022149</v>
      </c>
      <c r="AB145" s="110">
        <f t="shared" si="61"/>
        <v>0.883580924855494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2641</v>
      </c>
      <c r="G146" s="121">
        <f t="shared" si="62"/>
        <v>43999.06</v>
      </c>
      <c r="H146" s="122">
        <v>2</v>
      </c>
      <c r="I146" s="104">
        <v>5</v>
      </c>
      <c r="J146" s="105">
        <v>3600</v>
      </c>
      <c r="K146" s="106">
        <f t="shared" si="41"/>
        <v>720</v>
      </c>
      <c r="L146" s="107">
        <v>5</v>
      </c>
      <c r="M146" s="105">
        <f t="shared" si="63"/>
        <v>3167.9431015247255</v>
      </c>
      <c r="N146" s="106">
        <f t="shared" si="56"/>
        <v>633.58862030494515</v>
      </c>
      <c r="O146" s="108">
        <f t="shared" si="57"/>
        <v>0</v>
      </c>
      <c r="P146" s="109">
        <f t="shared" si="58"/>
        <v>-86.411379695054848</v>
      </c>
      <c r="Q146" s="110">
        <f t="shared" si="59"/>
        <v>0.87998419486797941</v>
      </c>
      <c r="R146" s="293"/>
      <c r="S146" s="47">
        <v>0.83194444444444415</v>
      </c>
      <c r="T146" s="120">
        <v>0.8666782407407404</v>
      </c>
      <c r="U146" s="111">
        <v>15</v>
      </c>
      <c r="V146" s="112">
        <v>50.019837769098018</v>
      </c>
      <c r="W146" s="113"/>
      <c r="X146" s="50"/>
      <c r="Y146" s="282"/>
      <c r="Z146" s="283"/>
      <c r="AA146" s="172">
        <f t="shared" si="60"/>
        <v>-432.05689847527447</v>
      </c>
      <c r="AB146" s="110">
        <f t="shared" si="61"/>
        <v>0.8799841948679793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1285</v>
      </c>
      <c r="G147" s="121">
        <f t="shared" si="62"/>
        <v>23361.3</v>
      </c>
      <c r="H147" s="62"/>
      <c r="I147" s="104">
        <v>3</v>
      </c>
      <c r="J147" s="105">
        <v>3000</v>
      </c>
      <c r="K147" s="106">
        <f t="shared" si="41"/>
        <v>1000</v>
      </c>
      <c r="L147" s="107">
        <v>3</v>
      </c>
      <c r="M147" s="105">
        <f t="shared" si="63"/>
        <v>2699.7545762580185</v>
      </c>
      <c r="N147" s="106">
        <f t="shared" si="56"/>
        <v>899.91819208600612</v>
      </c>
      <c r="O147" s="123">
        <f t="shared" si="57"/>
        <v>0</v>
      </c>
      <c r="P147" s="124">
        <f t="shared" si="58"/>
        <v>-100.08180791399388</v>
      </c>
      <c r="Q147" s="125">
        <f t="shared" si="59"/>
        <v>0.8999181920860061</v>
      </c>
      <c r="R147" s="293"/>
      <c r="S147" s="47">
        <v>0.87708333333333299</v>
      </c>
      <c r="T147" s="120">
        <v>0.89690972222222187</v>
      </c>
      <c r="U147" s="111">
        <v>14.983333333333331</v>
      </c>
      <c r="V147" s="112">
        <v>28.558151425328475</v>
      </c>
      <c r="W147" s="113"/>
      <c r="X147" s="116"/>
      <c r="Y147" s="282"/>
      <c r="Z147" s="283"/>
      <c r="AA147" s="172">
        <f t="shared" si="60"/>
        <v>-300.24542374198154</v>
      </c>
      <c r="AB147" s="110">
        <f t="shared" si="61"/>
        <v>0.89991819208600621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2760</v>
      </c>
      <c r="G148" s="121">
        <f t="shared" si="62"/>
        <v>50176.799999999996</v>
      </c>
      <c r="H148" s="62"/>
      <c r="I148" s="104">
        <v>3</v>
      </c>
      <c r="J148" s="105">
        <v>3600</v>
      </c>
      <c r="K148" s="106">
        <f t="shared" si="41"/>
        <v>1200</v>
      </c>
      <c r="L148" s="118">
        <v>3</v>
      </c>
      <c r="M148" s="105">
        <f t="shared" si="63"/>
        <v>3176.8107185122585</v>
      </c>
      <c r="N148" s="106">
        <f t="shared" si="56"/>
        <v>1058.9369061707528</v>
      </c>
      <c r="O148" s="123">
        <f t="shared" si="57"/>
        <v>0</v>
      </c>
      <c r="P148" s="124">
        <f t="shared" si="58"/>
        <v>-141.06309382924724</v>
      </c>
      <c r="Q148" s="125">
        <f t="shared" si="59"/>
        <v>0.88244742180896063</v>
      </c>
      <c r="R148" s="293"/>
      <c r="S148" s="47">
        <v>0.90694444444444411</v>
      </c>
      <c r="T148" s="120">
        <v>0.9431365740740737</v>
      </c>
      <c r="U148" s="111">
        <v>15</v>
      </c>
      <c r="V148" s="112">
        <v>52.127751595333521</v>
      </c>
      <c r="W148" s="113"/>
      <c r="X148" s="116"/>
      <c r="Y148" s="282"/>
      <c r="Z148" s="283"/>
      <c r="AA148" s="172">
        <f t="shared" si="60"/>
        <v>-423.18928148774148</v>
      </c>
      <c r="AB148" s="110">
        <f t="shared" si="61"/>
        <v>0.88244742180896074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1845</v>
      </c>
      <c r="G149" s="121">
        <f t="shared" si="62"/>
        <v>46180.35</v>
      </c>
      <c r="H149" s="62"/>
      <c r="I149" s="104">
        <v>5</v>
      </c>
      <c r="J149" s="105">
        <v>3600</v>
      </c>
      <c r="K149" s="106">
        <f t="shared" si="41"/>
        <v>720</v>
      </c>
      <c r="L149" s="118">
        <v>5</v>
      </c>
      <c r="M149" s="105">
        <f t="shared" si="63"/>
        <v>3207.7626831421107</v>
      </c>
      <c r="N149" s="106">
        <f t="shared" si="56"/>
        <v>641.5525366284221</v>
      </c>
      <c r="O149" s="123">
        <f t="shared" si="57"/>
        <v>0</v>
      </c>
      <c r="P149" s="124">
        <f t="shared" si="58"/>
        <v>-78.447463371577896</v>
      </c>
      <c r="Q149" s="125">
        <f t="shared" si="59"/>
        <v>0.89104518976169733</v>
      </c>
      <c r="R149" s="293"/>
      <c r="S149" s="47">
        <v>0.95347222222222183</v>
      </c>
      <c r="T149" s="120">
        <v>0.97743055555555514</v>
      </c>
      <c r="U149" s="111">
        <v>14.883333333333315</v>
      </c>
      <c r="V149" s="112">
        <v>34.510034230950545</v>
      </c>
      <c r="W149" s="126"/>
      <c r="X149" s="127"/>
      <c r="Y149" s="282"/>
      <c r="Z149" s="283"/>
      <c r="AA149" s="172">
        <f t="shared" si="60"/>
        <v>-392.23731685788925</v>
      </c>
      <c r="AB149" s="110">
        <f t="shared" si="61"/>
        <v>0.89104518976169744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2461</v>
      </c>
      <c r="G150" s="121">
        <f t="shared" si="62"/>
        <v>61082.020000000004</v>
      </c>
      <c r="H150" s="62"/>
      <c r="I150" s="104">
        <v>5</v>
      </c>
      <c r="J150" s="105">
        <v>3600</v>
      </c>
      <c r="K150" s="106">
        <f t="shared" si="41"/>
        <v>720</v>
      </c>
      <c r="L150" s="118">
        <v>5</v>
      </c>
      <c r="M150" s="105">
        <f t="shared" si="63"/>
        <v>3211.7917767339013</v>
      </c>
      <c r="N150" s="106">
        <f t="shared" si="56"/>
        <v>642.35835534678029</v>
      </c>
      <c r="O150" s="123">
        <f t="shared" si="57"/>
        <v>0</v>
      </c>
      <c r="P150" s="124">
        <f t="shared" si="58"/>
        <v>-77.641644653219714</v>
      </c>
      <c r="Q150" s="125">
        <f t="shared" si="59"/>
        <v>0.89216438242608376</v>
      </c>
      <c r="R150" s="293"/>
      <c r="S150" s="47">
        <v>0.9874999999999996</v>
      </c>
      <c r="T150" s="120">
        <v>1.0194212962962959</v>
      </c>
      <c r="U150" s="111">
        <v>14.500000000000028</v>
      </c>
      <c r="V150" s="112">
        <v>45.974337772966315</v>
      </c>
      <c r="W150" s="126"/>
      <c r="X150" s="127"/>
      <c r="Y150" s="282"/>
      <c r="Z150" s="283"/>
      <c r="AA150" s="172">
        <f t="shared" si="60"/>
        <v>-388.20822326609868</v>
      </c>
      <c r="AB150" s="110">
        <f t="shared" si="61"/>
        <v>0.89216438242608365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4415</v>
      </c>
      <c r="G151" s="121">
        <f t="shared" si="62"/>
        <v>78984.350000000006</v>
      </c>
      <c r="H151" s="62"/>
      <c r="I151" s="104">
        <v>4</v>
      </c>
      <c r="J151" s="105">
        <v>3600</v>
      </c>
      <c r="K151" s="106">
        <f t="shared" si="41"/>
        <v>900</v>
      </c>
      <c r="L151" s="118">
        <v>4</v>
      </c>
      <c r="M151" s="105">
        <f t="shared" si="63"/>
        <v>3180.891329479779</v>
      </c>
      <c r="N151" s="106">
        <f t="shared" si="56"/>
        <v>795.22283236994474</v>
      </c>
      <c r="O151" s="123">
        <f t="shared" si="57"/>
        <v>0</v>
      </c>
      <c r="P151" s="124">
        <f t="shared" si="58"/>
        <v>-104.77716763005526</v>
      </c>
      <c r="Q151" s="125">
        <f t="shared" si="59"/>
        <v>0.88358092485549411</v>
      </c>
      <c r="R151" s="293"/>
      <c r="S151" s="47">
        <v>1.0291666666666663</v>
      </c>
      <c r="T151" s="120">
        <v>1.0869907407407404</v>
      </c>
      <c r="U151" s="111">
        <v>15</v>
      </c>
      <c r="V151" s="112">
        <v>83.278544458582076</v>
      </c>
      <c r="W151" s="126"/>
      <c r="X151" s="127"/>
      <c r="Y151" s="282"/>
      <c r="Z151" s="283"/>
      <c r="AA151" s="172">
        <f t="shared" si="60"/>
        <v>-419.10867052022104</v>
      </c>
      <c r="AB151" s="110">
        <f t="shared" si="61"/>
        <v>0.88358092485549411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6638</v>
      </c>
      <c r="G152" s="121">
        <f t="shared" si="62"/>
        <v>110589.08</v>
      </c>
      <c r="H152" s="62"/>
      <c r="I152" s="104">
        <v>5</v>
      </c>
      <c r="J152" s="105">
        <v>3600</v>
      </c>
      <c r="K152" s="106">
        <f t="shared" si="41"/>
        <v>720</v>
      </c>
      <c r="L152" s="118">
        <v>5</v>
      </c>
      <c r="M152" s="105">
        <f t="shared" si="63"/>
        <v>3167.943101524726</v>
      </c>
      <c r="N152" s="106">
        <f t="shared" si="56"/>
        <v>633.58862030494515</v>
      </c>
      <c r="O152" s="123">
        <f t="shared" si="57"/>
        <v>0</v>
      </c>
      <c r="P152" s="124">
        <f t="shared" si="58"/>
        <v>-86.411379695054848</v>
      </c>
      <c r="Q152" s="125">
        <f t="shared" si="59"/>
        <v>0.87998419486797941</v>
      </c>
      <c r="R152" s="293"/>
      <c r="S152" s="47">
        <v>1.0972222222222219</v>
      </c>
      <c r="T152" s="120">
        <v>1.1845254629629627</v>
      </c>
      <c r="U152" s="111">
        <v>14.733333333333292</v>
      </c>
      <c r="V152" s="112">
        <v>125.72195498344287</v>
      </c>
      <c r="W152" s="126"/>
      <c r="X152" s="127"/>
      <c r="Y152" s="282"/>
      <c r="Z152" s="283"/>
      <c r="AA152" s="172">
        <f t="shared" si="60"/>
        <v>-432.05689847527401</v>
      </c>
      <c r="AB152" s="110">
        <f t="shared" si="61"/>
        <v>0.87998419486797941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4">AVERAGE(I141:I156)</f>
        <v>4.166666666666667</v>
      </c>
      <c r="J157" s="137">
        <f t="shared" si="64"/>
        <v>3500</v>
      </c>
      <c r="K157" s="138">
        <f t="shared" ref="K157" si="65">J157/I157</f>
        <v>839.99999999999989</v>
      </c>
      <c r="L157" s="136">
        <f t="shared" ref="L157:M157" si="66">AVERAGE(L141:L156)</f>
        <v>4.166666666666667</v>
      </c>
      <c r="M157" s="137">
        <f t="shared" si="66"/>
        <v>3107.4923642751323</v>
      </c>
      <c r="N157" s="138">
        <f>M157/L157</f>
        <v>745.79816742603168</v>
      </c>
      <c r="O157" s="139">
        <f>L157-I157</f>
        <v>0</v>
      </c>
      <c r="P157" s="140">
        <f>N157-K157</f>
        <v>-94.201832573968204</v>
      </c>
      <c r="Q157" s="141">
        <f>N157/K157</f>
        <v>0.88785496122146645</v>
      </c>
      <c r="R157" s="294"/>
      <c r="S157" s="142">
        <v>0.70833333333333337</v>
      </c>
      <c r="T157" s="143">
        <v>1.1845254629629627</v>
      </c>
      <c r="U157" s="144"/>
      <c r="V157" s="166"/>
      <c r="W157" s="167"/>
      <c r="X157" s="138"/>
      <c r="Y157" s="285"/>
      <c r="Z157" s="286"/>
      <c r="AA157" s="174">
        <f>M157-J157</f>
        <v>-392.50763572486767</v>
      </c>
      <c r="AB157" s="141">
        <f>M157/J157</f>
        <v>0.88785496122146634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69" priority="1" operator="greaterThan">
      <formula>0</formula>
    </cfRule>
  </conditionalFormatting>
  <conditionalFormatting sqref="P5:P157 AA5:AA157">
    <cfRule type="cellIs" dxfId="468" priority="4" operator="lessThan">
      <formula>0</formula>
    </cfRule>
  </conditionalFormatting>
  <conditionalFormatting sqref="Q5:Q157 AB5:AB157">
    <cfRule type="cellIs" dxfId="467" priority="2" operator="greaterThan">
      <formula>1</formula>
    </cfRule>
    <cfRule type="cellIs" dxfId="466" priority="3" operator="lessThan">
      <formula>0.8</formula>
    </cfRule>
  </conditionalFormatting>
  <conditionalFormatting sqref="AC5:AC6 R5:R157 AC90:AC95">
    <cfRule type="cellIs" dxfId="465" priority="5" operator="lessThan">
      <formula>0.8</formula>
    </cfRule>
  </conditionalFormatting>
  <conditionalFormatting sqref="AC12:AC20">
    <cfRule type="cellIs" dxfId="464" priority="13" operator="lessThan">
      <formula>0.8</formula>
    </cfRule>
  </conditionalFormatting>
  <conditionalFormatting sqref="AC22:AC27">
    <cfRule type="cellIs" dxfId="463" priority="12" operator="lessThan">
      <formula>0.8</formula>
    </cfRule>
  </conditionalFormatting>
  <conditionalFormatting sqref="AC39">
    <cfRule type="cellIs" dxfId="462" priority="11" operator="lessThan">
      <formula>0.8</formula>
    </cfRule>
  </conditionalFormatting>
  <conditionalFormatting sqref="AC56">
    <cfRule type="cellIs" dxfId="461" priority="7" operator="lessThan">
      <formula>0.8</formula>
    </cfRule>
  </conditionalFormatting>
  <conditionalFormatting sqref="AC73:AC78">
    <cfRule type="cellIs" dxfId="460" priority="6" operator="lessThan">
      <formula>0.8</formula>
    </cfRule>
  </conditionalFormatting>
  <conditionalFormatting sqref="AC107">
    <cfRule type="cellIs" dxfId="459" priority="10" operator="lessThan">
      <formula>0.8</formula>
    </cfRule>
  </conditionalFormatting>
  <conditionalFormatting sqref="AC124">
    <cfRule type="cellIs" dxfId="458" priority="9" operator="lessThan">
      <formula>0.8</formula>
    </cfRule>
  </conditionalFormatting>
  <conditionalFormatting sqref="AC141:AC146">
    <cfRule type="cellIs" dxfId="457" priority="8" operator="lessThan">
      <formula>0.8</formula>
    </cfRule>
  </conditionalFormatting>
  <dataValidations count="1">
    <dataValidation type="list" allowBlank="1" showInputMessage="1" showErrorMessage="1" sqref="Y5:Z157" xr:uid="{42DEA55B-01CA-47FD-AFE0-3157B2C9151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0FD7-0125-4CE6-8439-FE989542CFDD}">
  <sheetPr codeName="工作表27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Y33" sqref="Y33"/>
      <selection pane="bottomLeft" activeCell="AC138" sqref="AC1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81917</v>
      </c>
      <c r="E1" s="88" t="s">
        <v>3</v>
      </c>
      <c r="F1" s="89">
        <f>SUM(G5:G140)</f>
        <v>3685471.7600000002</v>
      </c>
      <c r="G1" s="90" t="s">
        <v>84</v>
      </c>
      <c r="H1" s="91">
        <f>L21+L38+L55+L72+L89+L106+L123+L140</f>
        <v>153.91666666666669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46133</v>
      </c>
      <c r="B2" s="343"/>
      <c r="C2" s="92" t="s">
        <v>40</v>
      </c>
      <c r="D2" s="93">
        <f>AVERAGE(N21,N38,N55,N72,N89,N106,N123,N140)</f>
        <v>127.30754793096396</v>
      </c>
      <c r="E2" s="93" t="s">
        <v>91</v>
      </c>
      <c r="F2" s="94">
        <f>F1/D1</f>
        <v>44.990316539912357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77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3773</v>
      </c>
      <c r="G5" s="148">
        <f t="shared" ref="G5:G7" si="0">E5*F5</f>
        <v>214193.21000000002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1781.9585139318899</v>
      </c>
      <c r="N5" s="152">
        <f>M5/L5</f>
        <v>74.248271413828746</v>
      </c>
      <c r="O5" s="154">
        <f>L5-I5</f>
        <v>0</v>
      </c>
      <c r="P5" s="155">
        <f>N5-K5</f>
        <v>-9.0850619195045823</v>
      </c>
      <c r="Q5" s="156">
        <f>N5/K5</f>
        <v>0.89097925696594504</v>
      </c>
      <c r="R5" s="292">
        <f>Q21</f>
        <v>0.8936704082588286</v>
      </c>
      <c r="S5" s="157">
        <v>0.25</v>
      </c>
      <c r="T5" s="158">
        <v>0.3382175925925926</v>
      </c>
      <c r="U5" s="159"/>
      <c r="V5" s="160">
        <v>127.03999460710941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-218.04148606811009</v>
      </c>
      <c r="AF5" s="132">
        <f>M5/J5</f>
        <v>0.89097925696594493</v>
      </c>
      <c r="AG5" s="367">
        <f>AF21</f>
        <v>0.8936704082588286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4898</v>
      </c>
      <c r="G6" s="103">
        <f t="shared" si="0"/>
        <v>291528.96000000002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1789.9997644980876</v>
      </c>
      <c r="N6" s="106">
        <f>M6/L6</f>
        <v>74.583323520753652</v>
      </c>
      <c r="O6" s="108">
        <f>L6-I6</f>
        <v>0</v>
      </c>
      <c r="P6" s="109">
        <f>N6-K6</f>
        <v>-8.7500098125796768</v>
      </c>
      <c r="Q6" s="110">
        <f>N6/K6</f>
        <v>0.89499988224904392</v>
      </c>
      <c r="R6" s="293"/>
      <c r="S6" s="47">
        <v>0.34236111111111112</v>
      </c>
      <c r="T6" s="48">
        <v>0.45636574074074077</v>
      </c>
      <c r="U6" s="111">
        <v>5.9666666666666668</v>
      </c>
      <c r="V6" s="112">
        <v>164.17879254995509</v>
      </c>
      <c r="W6" s="113">
        <v>0.45636574074074077</v>
      </c>
      <c r="X6" s="116">
        <v>0.49444444444444441</v>
      </c>
      <c r="Y6" s="12"/>
      <c r="Z6" s="198"/>
      <c r="AA6" s="282"/>
      <c r="AB6" s="283"/>
      <c r="AC6" s="12">
        <v>6</v>
      </c>
      <c r="AD6" s="198"/>
      <c r="AE6" s="117">
        <f>M6-J6</f>
        <v>-210.00023550191236</v>
      </c>
      <c r="AF6" s="110">
        <f>M6/J6</f>
        <v>0.89499988224904381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2547</v>
      </c>
      <c r="G7" s="103">
        <f t="shared" si="0"/>
        <v>196984.98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1790.0641711229948</v>
      </c>
      <c r="N7" s="106">
        <f>M7/L7</f>
        <v>77.828877005347607</v>
      </c>
      <c r="O7" s="108">
        <f>L7-I7</f>
        <v>0</v>
      </c>
      <c r="P7" s="109">
        <f>N7-K7</f>
        <v>-9.1276447337828301</v>
      </c>
      <c r="Q7" s="110">
        <f>N7/K7</f>
        <v>0.89503208556149749</v>
      </c>
      <c r="R7" s="293"/>
      <c r="S7" s="47">
        <v>0.49444444444444441</v>
      </c>
      <c r="T7" s="48">
        <v>0.55372685185185178</v>
      </c>
      <c r="U7" s="111">
        <v>54.833333333333243</v>
      </c>
      <c r="V7" s="112">
        <v>85.37124113496364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-209.93582887700518</v>
      </c>
      <c r="AF7" s="110">
        <f>M7/J7</f>
        <v>0.89503208556149738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1787.3408165176572</v>
      </c>
      <c r="N21" s="138">
        <f>M21/L21</f>
        <v>75.521442951450297</v>
      </c>
      <c r="O21" s="139">
        <f>L21-I21</f>
        <v>0</v>
      </c>
      <c r="P21" s="140">
        <f>N21-K21</f>
        <v>-8.985599302070824</v>
      </c>
      <c r="Q21" s="141">
        <f>N21/K21</f>
        <v>0.8936704082588286</v>
      </c>
      <c r="R21" s="294"/>
      <c r="S21" s="142">
        <v>0.25</v>
      </c>
      <c r="T21" s="143">
        <v>0.55372685185185178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12</v>
      </c>
      <c r="AD21" s="180">
        <f>SUM(AD5:AD20)</f>
        <v>0</v>
      </c>
      <c r="AE21" s="168">
        <f>M21-J21</f>
        <v>-212.65918348234277</v>
      </c>
      <c r="AF21" s="141">
        <f>M21/J21</f>
        <v>0.8936704082588286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2892</v>
      </c>
      <c r="G22" s="148">
        <f t="shared" ref="G22:G25" si="5">E22*F22</f>
        <v>155473.91999999998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1785.0960953011256</v>
      </c>
      <c r="N22" s="152">
        <f>M22/L22</f>
        <v>89.254804765056278</v>
      </c>
      <c r="O22" s="154">
        <f>L22-I22</f>
        <v>0</v>
      </c>
      <c r="P22" s="155">
        <f>N22-K22</f>
        <v>-10.745195234943722</v>
      </c>
      <c r="Q22" s="156">
        <f>N22/K22</f>
        <v>0.89254804765056273</v>
      </c>
      <c r="R22" s="292">
        <f>Q38</f>
        <v>0.89372227978244789</v>
      </c>
      <c r="S22" s="157">
        <v>0.25</v>
      </c>
      <c r="T22" s="158">
        <v>0.3175</v>
      </c>
      <c r="U22" s="159"/>
      <c r="V22" s="160">
        <v>97.204851019927375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-214.90390469887438</v>
      </c>
      <c r="AF22" s="156">
        <f>M22/J22</f>
        <v>0.89254804765056284</v>
      </c>
      <c r="AG22" s="362">
        <f>AF38</f>
        <v>0.89372227978244778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1720</v>
      </c>
      <c r="G23" s="103">
        <f t="shared" si="5"/>
        <v>81476.399999999994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1786.5999999999995</v>
      </c>
      <c r="N23" s="106">
        <f>M23/L23</f>
        <v>85.076190476190447</v>
      </c>
      <c r="O23" s="108">
        <f>L23-I23</f>
        <v>0</v>
      </c>
      <c r="P23" s="109">
        <f>N23-K23</f>
        <v>-10.161904761904793</v>
      </c>
      <c r="Q23" s="110">
        <f>N23/K23</f>
        <v>0.89329999999999965</v>
      </c>
      <c r="R23" s="293"/>
      <c r="S23" s="47">
        <v>0.3208333333333333</v>
      </c>
      <c r="T23" s="48">
        <v>0.36093749999999997</v>
      </c>
      <c r="U23" s="111">
        <v>4.799999999999951</v>
      </c>
      <c r="V23" s="112">
        <v>57.763349378708178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-213.40000000000055</v>
      </c>
      <c r="AF23" s="110">
        <f>M23/J23</f>
        <v>0.89329999999999976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3119</v>
      </c>
      <c r="G24" s="103">
        <f t="shared" si="5"/>
        <v>185705.26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1790.4494679135732</v>
      </c>
      <c r="N24" s="106">
        <f>M24/L24</f>
        <v>77.845629039720578</v>
      </c>
      <c r="O24" s="108">
        <f>L24-I24</f>
        <v>0</v>
      </c>
      <c r="P24" s="109">
        <f>N24-K24</f>
        <v>-9.1108926994098596</v>
      </c>
      <c r="Q24" s="110">
        <f>N24/K24</f>
        <v>0.89522473395678659</v>
      </c>
      <c r="R24" s="293"/>
      <c r="S24" s="47">
        <v>0.36458333333333326</v>
      </c>
      <c r="T24" s="48">
        <v>0.43716435185185176</v>
      </c>
      <c r="U24" s="111">
        <v>5.2499999999999414</v>
      </c>
      <c r="V24" s="112">
        <v>104.52124081338968</v>
      </c>
      <c r="W24" s="113">
        <v>0.43716435185185176</v>
      </c>
      <c r="X24" s="116">
        <v>0.47569444444444431</v>
      </c>
      <c r="Y24" s="12"/>
      <c r="Z24" s="198"/>
      <c r="AA24" s="282"/>
      <c r="AB24" s="283"/>
      <c r="AC24" s="12">
        <v>4</v>
      </c>
      <c r="AD24" s="198"/>
      <c r="AE24" s="117">
        <f>M24-J24</f>
        <v>-209.55053208642676</v>
      </c>
      <c r="AF24" s="110">
        <f>M24/J24</f>
        <v>0.89522473395678659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2538</v>
      </c>
      <c r="G25" s="103">
        <f t="shared" si="5"/>
        <v>181593.9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1787.6326750448841</v>
      </c>
      <c r="N25" s="106">
        <f>M25/L25</f>
        <v>81.25603068385837</v>
      </c>
      <c r="O25" s="108">
        <f>L25-I25</f>
        <v>0</v>
      </c>
      <c r="P25" s="109">
        <f>N25-K25</f>
        <v>-9.6530602252325366</v>
      </c>
      <c r="Q25" s="110">
        <f>N25/K25</f>
        <v>0.89381633752244205</v>
      </c>
      <c r="R25" s="293"/>
      <c r="S25" s="47">
        <v>0.47569444444444431</v>
      </c>
      <c r="T25" s="48">
        <v>0.53484953703703686</v>
      </c>
      <c r="U25" s="111">
        <v>55.483333333333263</v>
      </c>
      <c r="V25" s="112">
        <v>85.185285615892269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-212.36732495511592</v>
      </c>
      <c r="AF25" s="110">
        <f>M25/J25</f>
        <v>0.89381633752244205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1787.4445595648956</v>
      </c>
      <c r="N38" s="138">
        <f>M38/L38</f>
        <v>83.136956258832356</v>
      </c>
      <c r="O38" s="139">
        <f>L38-I38</f>
        <v>0</v>
      </c>
      <c r="P38" s="140">
        <f>N38-K38</f>
        <v>-9.886299555121127</v>
      </c>
      <c r="Q38" s="141">
        <f>N38/K38</f>
        <v>0.89372227978244789</v>
      </c>
      <c r="R38" s="294"/>
      <c r="S38" s="142">
        <v>0.25</v>
      </c>
      <c r="T38" s="143">
        <v>0.53484953703703686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-212.5554404351044</v>
      </c>
      <c r="AF38" s="141">
        <f>M38/J38</f>
        <v>0.89372227978244778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3672</v>
      </c>
      <c r="G39" s="148">
        <f t="shared" ref="G39:G42" si="9">E39*F39</f>
        <v>72338.399999999994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1080.2419098143239</v>
      </c>
      <c r="N39" s="152">
        <f>M39/L39</f>
        <v>83.095531524178767</v>
      </c>
      <c r="O39" s="154">
        <f>L39-I39</f>
        <v>0</v>
      </c>
      <c r="P39" s="155">
        <f>N39-K39</f>
        <v>-9.2121607835135393</v>
      </c>
      <c r="Q39" s="156">
        <f>N39/K39</f>
        <v>0.90020159151193668</v>
      </c>
      <c r="R39" s="292">
        <f>Q55</f>
        <v>0.89494467691004587</v>
      </c>
      <c r="S39" s="157">
        <v>0.20833333333333334</v>
      </c>
      <c r="T39" s="158">
        <v>0.34996527777777775</v>
      </c>
      <c r="U39" s="159"/>
      <c r="V39" s="160">
        <v>203.95431615671112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-119.75809018567611</v>
      </c>
      <c r="AF39" s="156">
        <f>M39/J39</f>
        <v>0.90020159151193657</v>
      </c>
      <c r="AG39" s="277">
        <f>AF55</f>
        <v>0.89494467691004587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1926</v>
      </c>
      <c r="G40" s="103">
        <f t="shared" si="9"/>
        <v>148976.09999999998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1791.7662025924137</v>
      </c>
      <c r="N40" s="106">
        <f>M40/L40</f>
        <v>68.914084715092841</v>
      </c>
      <c r="O40" s="108">
        <f>L40-I40</f>
        <v>0</v>
      </c>
      <c r="P40" s="109">
        <f>N40-K40</f>
        <v>-8.008992207984079</v>
      </c>
      <c r="Q40" s="110">
        <f>N40/K40</f>
        <v>0.89588310129620696</v>
      </c>
      <c r="R40" s="293"/>
      <c r="S40" s="47">
        <v>0.35347222222222219</v>
      </c>
      <c r="T40" s="48">
        <v>0.39825231481481477</v>
      </c>
      <c r="U40" s="111">
        <v>5.0499999999999901</v>
      </c>
      <c r="V40" s="112">
        <v>64.495021634408673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-208.23379740758628</v>
      </c>
      <c r="AF40" s="110">
        <f>M40/J40</f>
        <v>0.89588310129620685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1801</v>
      </c>
      <c r="G41" s="103">
        <f t="shared" si="9"/>
        <v>106871.34000000001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1785.2164953622498</v>
      </c>
      <c r="N41" s="106">
        <f>M41/L41</f>
        <v>74.384020640093738</v>
      </c>
      <c r="O41" s="108">
        <f>L41-I41</f>
        <v>0</v>
      </c>
      <c r="P41" s="109">
        <f>N41-K41</f>
        <v>-8.949312693239591</v>
      </c>
      <c r="Q41" s="110">
        <f>N41/K41</f>
        <v>0.8926082476811249</v>
      </c>
      <c r="R41" s="293"/>
      <c r="S41" s="47">
        <v>0.40138888888888885</v>
      </c>
      <c r="T41" s="48">
        <v>0.4434143518518518</v>
      </c>
      <c r="U41" s="111">
        <v>4.5166666666666799</v>
      </c>
      <c r="V41" s="112">
        <v>60.530473632035786</v>
      </c>
      <c r="W41" s="113">
        <v>0.4434143518518518</v>
      </c>
      <c r="X41" s="116">
        <v>0.48124999999999996</v>
      </c>
      <c r="Y41" s="12"/>
      <c r="Z41" s="198"/>
      <c r="AA41" s="282"/>
      <c r="AB41" s="283"/>
      <c r="AC41" s="12">
        <v>1</v>
      </c>
      <c r="AD41" s="198"/>
      <c r="AE41" s="117">
        <f>M41-J41</f>
        <v>-214.78350463775018</v>
      </c>
      <c r="AF41" s="110">
        <f>M41/J41</f>
        <v>0.8926082476811249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4075</v>
      </c>
      <c r="G42" s="103">
        <f t="shared" si="9"/>
        <v>239080.25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1786.3770659833435</v>
      </c>
      <c r="N42" s="106">
        <f>M42/L42</f>
        <v>77.668568086232327</v>
      </c>
      <c r="O42" s="108">
        <f>L42-I42</f>
        <v>0</v>
      </c>
      <c r="P42" s="109">
        <f>N42-K42</f>
        <v>-9.2879536528981106</v>
      </c>
      <c r="Q42" s="110">
        <f>N42/K42</f>
        <v>0.89318853299167178</v>
      </c>
      <c r="R42" s="293"/>
      <c r="S42" s="47">
        <v>0.48124999999999996</v>
      </c>
      <c r="T42" s="48">
        <v>0.57629629629629631</v>
      </c>
      <c r="U42" s="111">
        <v>55</v>
      </c>
      <c r="V42" s="112">
        <v>136.8692000450703</v>
      </c>
      <c r="W42" s="113"/>
      <c r="X42" s="116"/>
      <c r="Y42" s="12"/>
      <c r="Z42" s="198"/>
      <c r="AA42" s="282"/>
      <c r="AB42" s="283"/>
      <c r="AC42" s="12">
        <v>4</v>
      </c>
      <c r="AD42" s="198"/>
      <c r="AE42" s="117">
        <f>M42-J42</f>
        <v>-213.62293401665647</v>
      </c>
      <c r="AF42" s="110">
        <f>M42/J42</f>
        <v>0.89318853299167178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1610.9004184380826</v>
      </c>
      <c r="N55" s="138">
        <f t="shared" ref="N55:N60" si="13">M55/L55</f>
        <v>74.925600857585238</v>
      </c>
      <c r="O55" s="139">
        <f t="shared" ref="O55:O60" si="14">L55-I55</f>
        <v>0</v>
      </c>
      <c r="P55" s="140">
        <f t="shared" ref="P55:P60" si="15">N55-K55</f>
        <v>-8.7953293749729085</v>
      </c>
      <c r="Q55" s="141">
        <f t="shared" ref="Q55:Q60" si="16">N55/K55</f>
        <v>0.89494467691004587</v>
      </c>
      <c r="R55" s="294"/>
      <c r="S55" s="142">
        <v>0.20833333333333334</v>
      </c>
      <c r="T55" s="143">
        <v>0.57629629629629631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11</v>
      </c>
      <c r="AD55" s="191">
        <f>SUM(AD39:AD54)</f>
        <v>0</v>
      </c>
      <c r="AE55" s="168">
        <f t="shared" ref="AE55:AE60" si="17">M55-J55</f>
        <v>-189.09958156191738</v>
      </c>
      <c r="AF55" s="141">
        <f t="shared" ref="AF55:AF60" si="18">M55/J55</f>
        <v>0.89494467691004587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2810</v>
      </c>
      <c r="G56" s="148">
        <f t="shared" ref="G56:G60" si="19">E56*F56</f>
        <v>81096.599999999991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3171.145585087419</v>
      </c>
      <c r="N56" s="152">
        <f t="shared" si="13"/>
        <v>166.9023992151273</v>
      </c>
      <c r="O56" s="154">
        <f t="shared" si="14"/>
        <v>0</v>
      </c>
      <c r="P56" s="155">
        <f t="shared" si="15"/>
        <v>-22.571284995399026</v>
      </c>
      <c r="Q56" s="156">
        <f t="shared" si="16"/>
        <v>0.88087377363539399</v>
      </c>
      <c r="R56" s="292">
        <f>Q72</f>
        <v>0.8800755301100045</v>
      </c>
      <c r="S56" s="157">
        <v>0.20833333333333334</v>
      </c>
      <c r="T56" s="158">
        <v>0.24525462962962963</v>
      </c>
      <c r="U56" s="159"/>
      <c r="V56" s="160">
        <v>53.16690624134565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 t="shared" si="17"/>
        <v>-428.85441491258098</v>
      </c>
      <c r="AF56" s="156">
        <f t="shared" si="18"/>
        <v>0.88087377363539421</v>
      </c>
      <c r="AG56" s="277">
        <f>AF72</f>
        <v>0.88007553011000439</v>
      </c>
    </row>
    <row r="57" spans="1:33" ht="15.75" customHeight="1">
      <c r="A57" s="298"/>
      <c r="B57" s="100" t="s">
        <v>241</v>
      </c>
      <c r="C57" s="366" t="s">
        <v>256</v>
      </c>
      <c r="D57" s="366"/>
      <c r="E57" s="101">
        <v>31.11</v>
      </c>
      <c r="F57" s="102">
        <v>4007</v>
      </c>
      <c r="G57" s="103">
        <f t="shared" si="19"/>
        <v>124657.77</v>
      </c>
      <c r="H57" s="26"/>
      <c r="I57" s="104">
        <v>19</v>
      </c>
      <c r="J57" s="105">
        <v>3600</v>
      </c>
      <c r="K57" s="106">
        <f t="shared" ref="K57:K77" si="20">J57/I57</f>
        <v>189.47368421052633</v>
      </c>
      <c r="L57" s="107">
        <v>19</v>
      </c>
      <c r="M57" s="105">
        <f>F57/V57*60</f>
        <v>2952</v>
      </c>
      <c r="N57" s="106">
        <f t="shared" si="13"/>
        <v>155.36842105263159</v>
      </c>
      <c r="O57" s="108">
        <f t="shared" si="14"/>
        <v>0</v>
      </c>
      <c r="P57" s="109">
        <f t="shared" si="15"/>
        <v>-34.10526315789474</v>
      </c>
      <c r="Q57" s="110">
        <f t="shared" si="16"/>
        <v>0.82</v>
      </c>
      <c r="R57" s="293"/>
      <c r="S57" s="47">
        <v>0.24861111111111112</v>
      </c>
      <c r="T57" s="48">
        <v>0.30516203703703704</v>
      </c>
      <c r="U57" s="111">
        <v>4.8333333333333428</v>
      </c>
      <c r="V57" s="112">
        <v>81.443089430894304</v>
      </c>
      <c r="W57" s="113"/>
      <c r="X57" s="116"/>
      <c r="Y57" s="12"/>
      <c r="Z57" s="198"/>
      <c r="AA57" s="282"/>
      <c r="AB57" s="283"/>
      <c r="AC57" s="12">
        <v>3</v>
      </c>
      <c r="AD57" s="198"/>
      <c r="AE57" s="117">
        <f t="shared" si="17"/>
        <v>-648</v>
      </c>
      <c r="AF57" s="110">
        <f t="shared" si="18"/>
        <v>0.82</v>
      </c>
      <c r="AG57" s="278"/>
    </row>
    <row r="58" spans="1:33" ht="15.75" customHeight="1">
      <c r="A58" s="298"/>
      <c r="B58" s="100" t="s">
        <v>241</v>
      </c>
      <c r="C58" s="366" t="s">
        <v>243</v>
      </c>
      <c r="D58" s="366"/>
      <c r="E58" s="101">
        <v>38.479999999999997</v>
      </c>
      <c r="F58" s="102">
        <v>5695</v>
      </c>
      <c r="G58" s="103">
        <f t="shared" si="19"/>
        <v>219143.59999999998</v>
      </c>
      <c r="H58" s="26"/>
      <c r="I58" s="104">
        <v>20</v>
      </c>
      <c r="J58" s="105">
        <v>3600</v>
      </c>
      <c r="K58" s="106">
        <f t="shared" si="20"/>
        <v>180</v>
      </c>
      <c r="L58" s="107">
        <v>20</v>
      </c>
      <c r="M58" s="105">
        <f>F58/V58*60</f>
        <v>3258.4515802560009</v>
      </c>
      <c r="N58" s="106">
        <f t="shared" si="13"/>
        <v>162.92257901280004</v>
      </c>
      <c r="O58" s="108">
        <f t="shared" si="14"/>
        <v>0</v>
      </c>
      <c r="P58" s="109">
        <f t="shared" si="15"/>
        <v>-17.077420987199957</v>
      </c>
      <c r="Q58" s="110">
        <f t="shared" si="16"/>
        <v>0.90512543896000019</v>
      </c>
      <c r="R58" s="293"/>
      <c r="S58" s="47">
        <v>0.30833333333333335</v>
      </c>
      <c r="T58" s="48">
        <v>0.38114583333333335</v>
      </c>
      <c r="U58" s="111">
        <v>4.5666666666666877</v>
      </c>
      <c r="V58" s="112">
        <v>104.86575957441548</v>
      </c>
      <c r="W58" s="113"/>
      <c r="X58" s="116"/>
      <c r="Y58" s="12"/>
      <c r="Z58" s="198"/>
      <c r="AA58" s="282"/>
      <c r="AB58" s="283"/>
      <c r="AC58" s="12">
        <v>6</v>
      </c>
      <c r="AD58" s="198"/>
      <c r="AE58" s="117">
        <f t="shared" si="17"/>
        <v>-341.54841974399915</v>
      </c>
      <c r="AF58" s="110">
        <f t="shared" si="18"/>
        <v>0.90512543896000019</v>
      </c>
      <c r="AG58" s="278"/>
    </row>
    <row r="59" spans="1:33" ht="15.75" customHeight="1">
      <c r="A59" s="298"/>
      <c r="B59" s="100" t="s">
        <v>241</v>
      </c>
      <c r="C59" s="366" t="s">
        <v>244</v>
      </c>
      <c r="D59" s="366"/>
      <c r="E59" s="101">
        <v>37.799999999999997</v>
      </c>
      <c r="F59" s="102">
        <v>7249</v>
      </c>
      <c r="G59" s="103">
        <f t="shared" si="19"/>
        <v>274012.19999999995</v>
      </c>
      <c r="H59" s="26"/>
      <c r="I59" s="104">
        <v>21</v>
      </c>
      <c r="J59" s="105">
        <v>3600</v>
      </c>
      <c r="K59" s="106">
        <f t="shared" si="20"/>
        <v>171.42857142857142</v>
      </c>
      <c r="L59" s="107">
        <v>21</v>
      </c>
      <c r="M59" s="105">
        <f>F59/V59*60</f>
        <v>3262.7281203244793</v>
      </c>
      <c r="N59" s="106">
        <f t="shared" si="13"/>
        <v>155.36800572973712</v>
      </c>
      <c r="O59" s="108">
        <f t="shared" si="14"/>
        <v>0</v>
      </c>
      <c r="P59" s="109">
        <f t="shared" si="15"/>
        <v>-16.060565698834296</v>
      </c>
      <c r="Q59" s="110">
        <f t="shared" si="16"/>
        <v>0.90631336675679997</v>
      </c>
      <c r="R59" s="293"/>
      <c r="S59" s="47">
        <v>0.38472222222222219</v>
      </c>
      <c r="T59" s="48">
        <v>0.47729166666666661</v>
      </c>
      <c r="U59" s="111">
        <v>5.1499999999999257</v>
      </c>
      <c r="V59" s="112">
        <v>133.30562154125948</v>
      </c>
      <c r="W59" s="113">
        <v>0.47729166666666661</v>
      </c>
      <c r="X59" s="116">
        <v>0.51597222222222217</v>
      </c>
      <c r="Y59" s="12"/>
      <c r="Z59" s="198"/>
      <c r="AA59" s="282"/>
      <c r="AB59" s="283"/>
      <c r="AC59" s="12">
        <v>5</v>
      </c>
      <c r="AD59" s="198"/>
      <c r="AE59" s="199">
        <f t="shared" si="17"/>
        <v>-337.27187967552072</v>
      </c>
      <c r="AF59" s="200">
        <f t="shared" si="18"/>
        <v>0.90631336675679985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2776</v>
      </c>
      <c r="G60" s="103">
        <f t="shared" si="19"/>
        <v>83196.72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2484.1730769230767</v>
      </c>
      <c r="N60" s="106">
        <f t="shared" si="13"/>
        <v>118.29395604395603</v>
      </c>
      <c r="O60" s="108">
        <f t="shared" si="14"/>
        <v>0</v>
      </c>
      <c r="P60" s="109">
        <f t="shared" si="15"/>
        <v>-14.563186813186832</v>
      </c>
      <c r="Q60" s="110">
        <f t="shared" si="16"/>
        <v>0.89038461538461522</v>
      </c>
      <c r="R60" s="293"/>
      <c r="S60" s="47">
        <v>0.51597222222222217</v>
      </c>
      <c r="T60" s="48">
        <v>0.56252314814814808</v>
      </c>
      <c r="U60" s="111">
        <v>55.699999999999996</v>
      </c>
      <c r="V60" s="112">
        <v>67.048468380594073</v>
      </c>
      <c r="W60" s="113"/>
      <c r="X60" s="116"/>
      <c r="Y60" s="12"/>
      <c r="Z60" s="198"/>
      <c r="AA60" s="282"/>
      <c r="AB60" s="283"/>
      <c r="AC60" s="12">
        <v>2</v>
      </c>
      <c r="AD60" s="198"/>
      <c r="AE60" s="199">
        <f t="shared" si="17"/>
        <v>-305.82692307692332</v>
      </c>
      <c r="AF60" s="200">
        <f t="shared" si="18"/>
        <v>0.89038461538461533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20</v>
      </c>
      <c r="J72" s="137">
        <f t="shared" si="21"/>
        <v>3438</v>
      </c>
      <c r="K72" s="138">
        <f t="shared" ref="K72" si="22">J72/I72</f>
        <v>171.9</v>
      </c>
      <c r="L72" s="136">
        <f t="shared" ref="L72:M72" si="23">AVERAGE(L56:L71)</f>
        <v>20</v>
      </c>
      <c r="M72" s="137">
        <f t="shared" si="23"/>
        <v>3025.6996725181953</v>
      </c>
      <c r="N72" s="138">
        <f t="shared" ref="N72:N77" si="24">M72/L72</f>
        <v>151.28498362590977</v>
      </c>
      <c r="O72" s="139">
        <f t="shared" ref="O72:O77" si="25">L72-I72</f>
        <v>0</v>
      </c>
      <c r="P72" s="140">
        <f t="shared" ref="P72:P77" si="26">N72-K72</f>
        <v>-20.615016374090231</v>
      </c>
      <c r="Q72" s="141">
        <f t="shared" ref="Q72:Q77" si="27">N72/K72</f>
        <v>0.8800755301100045</v>
      </c>
      <c r="R72" s="294"/>
      <c r="S72" s="142">
        <v>0.20833333333333334</v>
      </c>
      <c r="T72" s="143">
        <v>0.56252314814814808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17</v>
      </c>
      <c r="AD72" s="191">
        <f>SUM(AD56:AD71)</f>
        <v>0</v>
      </c>
      <c r="AE72" s="168">
        <f t="shared" ref="AE72:AE77" si="28">M72-J72</f>
        <v>-412.30032748180474</v>
      </c>
      <c r="AF72" s="141">
        <f t="shared" ref="AF72:AF77" si="29">M72/J72</f>
        <v>0.88007553011000439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507</v>
      </c>
      <c r="G73" s="148">
        <f t="shared" ref="G73:G77" si="30">E73*F73</f>
        <v>13714.35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2968.9214191807682</v>
      </c>
      <c r="N73" s="152">
        <f t="shared" si="24"/>
        <v>494.82023653012806</v>
      </c>
      <c r="O73" s="154">
        <f t="shared" si="25"/>
        <v>0</v>
      </c>
      <c r="P73" s="155">
        <f t="shared" si="26"/>
        <v>-50.679763469871943</v>
      </c>
      <c r="Q73" s="156">
        <f t="shared" si="27"/>
        <v>0.90709484240170124</v>
      </c>
      <c r="R73" s="292">
        <f>Q89</f>
        <v>0.88742634301182444</v>
      </c>
      <c r="S73" s="206">
        <v>0.25</v>
      </c>
      <c r="T73" s="158">
        <v>0.25710648148148146</v>
      </c>
      <c r="U73" s="159"/>
      <c r="V73" s="160">
        <v>10.246145217408269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8"/>
        <v>-304.07858081923177</v>
      </c>
      <c r="AF73" s="156">
        <f t="shared" si="29"/>
        <v>0.90709484240170124</v>
      </c>
      <c r="AG73" s="277">
        <f>AF89</f>
        <v>0.88742634301182444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957</v>
      </c>
      <c r="G74" s="103">
        <f t="shared" si="30"/>
        <v>20977.440000000002</v>
      </c>
      <c r="H74" s="26"/>
      <c r="I74" s="104">
        <v>6</v>
      </c>
      <c r="J74" s="105">
        <v>3600</v>
      </c>
      <c r="K74" s="106">
        <f t="shared" si="20"/>
        <v>600</v>
      </c>
      <c r="L74" s="107">
        <v>6</v>
      </c>
      <c r="M74" s="105">
        <f>F74/V74*60</f>
        <v>3264.4549763033137</v>
      </c>
      <c r="N74" s="106">
        <f t="shared" si="24"/>
        <v>544.07582938388566</v>
      </c>
      <c r="O74" s="108">
        <f t="shared" si="25"/>
        <v>0</v>
      </c>
      <c r="P74" s="109">
        <f t="shared" si="26"/>
        <v>-55.924170616114338</v>
      </c>
      <c r="Q74" s="110">
        <f t="shared" si="27"/>
        <v>0.90679304897314272</v>
      </c>
      <c r="R74" s="293"/>
      <c r="S74" s="47">
        <v>0.26041666666666663</v>
      </c>
      <c r="T74" s="48">
        <v>0.27262731481481478</v>
      </c>
      <c r="U74" s="111">
        <v>4.7666666666666391</v>
      </c>
      <c r="V74" s="112">
        <v>17.589459930313609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8"/>
        <v>-335.54502369668626</v>
      </c>
      <c r="AF74" s="110">
        <f t="shared" si="29"/>
        <v>0.90679304897314272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2020</v>
      </c>
      <c r="G75" s="103">
        <f t="shared" si="30"/>
        <v>61327.199999999997</v>
      </c>
      <c r="H75" s="26"/>
      <c r="I75" s="104">
        <v>11</v>
      </c>
      <c r="J75" s="105">
        <v>3000</v>
      </c>
      <c r="K75" s="106">
        <f t="shared" si="20"/>
        <v>272.72727272727275</v>
      </c>
      <c r="L75" s="107">
        <v>11</v>
      </c>
      <c r="M75" s="105">
        <f>F75/V75*60</f>
        <v>2652.4180131291828</v>
      </c>
      <c r="N75" s="106">
        <f t="shared" si="24"/>
        <v>241.12891028447117</v>
      </c>
      <c r="O75" s="108">
        <f t="shared" si="25"/>
        <v>0</v>
      </c>
      <c r="P75" s="109">
        <f t="shared" si="26"/>
        <v>-31.598362442801573</v>
      </c>
      <c r="Q75" s="110">
        <f t="shared" si="27"/>
        <v>0.88413933770972752</v>
      </c>
      <c r="R75" s="293"/>
      <c r="S75" s="47">
        <v>0.27638888888888885</v>
      </c>
      <c r="T75" s="48">
        <v>0.30811342592592589</v>
      </c>
      <c r="U75" s="111">
        <v>5.4166666666666607</v>
      </c>
      <c r="V75" s="112">
        <v>45.694155069100375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8"/>
        <v>-347.58198687081722</v>
      </c>
      <c r="AF75" s="110">
        <f t="shared" si="29"/>
        <v>0.88413933770972764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1977</v>
      </c>
      <c r="G76" s="103">
        <f t="shared" si="30"/>
        <v>45846.630000000005</v>
      </c>
      <c r="H76" s="26"/>
      <c r="I76" s="104">
        <v>6</v>
      </c>
      <c r="J76" s="105">
        <v>2500</v>
      </c>
      <c r="K76" s="106">
        <f t="shared" si="20"/>
        <v>416.66666666666669</v>
      </c>
      <c r="L76" s="107">
        <v>6</v>
      </c>
      <c r="M76" s="105">
        <f>F76/V76*60</f>
        <v>2249.8975910015988</v>
      </c>
      <c r="N76" s="106">
        <f t="shared" si="24"/>
        <v>374.98293183359982</v>
      </c>
      <c r="O76" s="108">
        <f t="shared" si="25"/>
        <v>0</v>
      </c>
      <c r="P76" s="109">
        <f t="shared" si="26"/>
        <v>-41.683734833066865</v>
      </c>
      <c r="Q76" s="110">
        <f t="shared" si="27"/>
        <v>0.89995903640063957</v>
      </c>
      <c r="R76" s="293"/>
      <c r="S76" s="47">
        <v>0.3118055555555555</v>
      </c>
      <c r="T76" s="48">
        <v>0.34841435185185182</v>
      </c>
      <c r="U76" s="111">
        <v>5.3166666666666451</v>
      </c>
      <c r="V76" s="112">
        <v>52.722399665841372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8"/>
        <v>-250.10240899840119</v>
      </c>
      <c r="AF76" s="110">
        <f t="shared" si="29"/>
        <v>0.89995903640063957</v>
      </c>
      <c r="AG76" s="278"/>
    </row>
    <row r="77" spans="1:33" ht="15.75" customHeight="1">
      <c r="A77" s="288"/>
      <c r="B77" s="100" t="s">
        <v>206</v>
      </c>
      <c r="C77" s="280" t="s">
        <v>257</v>
      </c>
      <c r="D77" s="281"/>
      <c r="E77" s="101">
        <v>23.55</v>
      </c>
      <c r="F77" s="102">
        <v>4921</v>
      </c>
      <c r="G77" s="103">
        <f t="shared" si="30"/>
        <v>115889.55</v>
      </c>
      <c r="H77" s="13"/>
      <c r="I77" s="104">
        <v>6</v>
      </c>
      <c r="J77" s="105">
        <v>2500</v>
      </c>
      <c r="K77" s="106">
        <f t="shared" si="20"/>
        <v>416.66666666666669</v>
      </c>
      <c r="L77" s="107">
        <v>6</v>
      </c>
      <c r="M77" s="105">
        <f>F77/V77*60</f>
        <v>2063</v>
      </c>
      <c r="N77" s="106">
        <f t="shared" si="24"/>
        <v>343.83333333333331</v>
      </c>
      <c r="O77" s="108">
        <f t="shared" si="25"/>
        <v>0</v>
      </c>
      <c r="P77" s="109">
        <f t="shared" si="26"/>
        <v>-72.833333333333371</v>
      </c>
      <c r="Q77" s="110">
        <f t="shared" si="27"/>
        <v>0.82519999999999993</v>
      </c>
      <c r="R77" s="293"/>
      <c r="S77" s="47">
        <v>0.35138888888888881</v>
      </c>
      <c r="T77" s="48">
        <v>0.45077546296296289</v>
      </c>
      <c r="U77" s="111">
        <v>5</v>
      </c>
      <c r="V77" s="112">
        <v>143.12166747455163</v>
      </c>
      <c r="W77" s="113"/>
      <c r="X77" s="13"/>
      <c r="Y77" s="12"/>
      <c r="Z77" s="198"/>
      <c r="AA77" s="282"/>
      <c r="AB77" s="283"/>
      <c r="AC77" s="12">
        <v>5</v>
      </c>
      <c r="AD77" s="198"/>
      <c r="AE77" s="117">
        <f t="shared" si="28"/>
        <v>-437</v>
      </c>
      <c r="AF77" s="110">
        <f t="shared" si="29"/>
        <v>0.82520000000000004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1">AVERAGE(I73:I88)</f>
        <v>7</v>
      </c>
      <c r="J89" s="137">
        <f t="shared" si="31"/>
        <v>2974.6</v>
      </c>
      <c r="K89" s="138">
        <f t="shared" ref="K89" si="32">J89/I89</f>
        <v>424.94285714285712</v>
      </c>
      <c r="L89" s="136">
        <f t="shared" ref="L89:M89" si="33">AVERAGE(L73:L88)</f>
        <v>7</v>
      </c>
      <c r="M89" s="137">
        <f t="shared" si="33"/>
        <v>2639.7383999229728</v>
      </c>
      <c r="N89" s="138">
        <f>M89/L89</f>
        <v>377.10548570328183</v>
      </c>
      <c r="O89" s="139">
        <f>L89-I89</f>
        <v>0</v>
      </c>
      <c r="P89" s="140">
        <f>N89-K89</f>
        <v>-47.837371439575293</v>
      </c>
      <c r="Q89" s="141">
        <f>N89/K89</f>
        <v>0.88742634301182444</v>
      </c>
      <c r="R89" s="294"/>
      <c r="S89" s="142">
        <v>0.25</v>
      </c>
      <c r="T89" s="143">
        <v>0.45077546296296289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9</v>
      </c>
      <c r="AD89" s="191">
        <f>SUM(AD73:AD88)</f>
        <v>0</v>
      </c>
      <c r="AE89" s="168">
        <f>M89-J89</f>
        <v>-334.86160007702711</v>
      </c>
      <c r="AF89" s="141">
        <f>M89/J89</f>
        <v>0.88742634301182444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1077</v>
      </c>
      <c r="G90" s="148">
        <f t="shared" ref="G90:G91" si="34">E90*F90</f>
        <v>62649.090000000004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1606.7828571428599</v>
      </c>
      <c r="N90" s="152">
        <f>M90/L90</f>
        <v>84.56751879699263</v>
      </c>
      <c r="O90" s="154">
        <f>L90-I90</f>
        <v>0</v>
      </c>
      <c r="P90" s="155">
        <f>N90-K90</f>
        <v>-10.169323308270535</v>
      </c>
      <c r="Q90" s="156">
        <f>N90/K90</f>
        <v>0.89265714285714437</v>
      </c>
      <c r="R90" s="292">
        <f>Q106</f>
        <v>0.89292089473545544</v>
      </c>
      <c r="S90" s="157">
        <v>0.70833333333333337</v>
      </c>
      <c r="T90" s="158">
        <v>0.73626157407407411</v>
      </c>
      <c r="U90" s="159"/>
      <c r="V90" s="160">
        <v>40.217008609928556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-193.21714285714006</v>
      </c>
      <c r="AF90" s="156">
        <f>M90/J90</f>
        <v>0.89265714285714437</v>
      </c>
      <c r="AG90" s="277">
        <f>AF106</f>
        <v>0.89292089473545555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2096</v>
      </c>
      <c r="G91" s="103">
        <f t="shared" si="34"/>
        <v>94278.079999999987</v>
      </c>
      <c r="H91" s="26"/>
      <c r="I91" s="104">
        <v>21</v>
      </c>
      <c r="J91" s="105">
        <v>1800</v>
      </c>
      <c r="K91" s="106">
        <f t="shared" ref="K91" si="35">J91/I91</f>
        <v>85.714285714285708</v>
      </c>
      <c r="L91" s="107">
        <v>21</v>
      </c>
      <c r="M91" s="105">
        <f>F91/V91*60</f>
        <v>1607.7323639047802</v>
      </c>
      <c r="N91" s="106">
        <f>M91/L91</f>
        <v>76.558683995465728</v>
      </c>
      <c r="O91" s="108">
        <f>L91-I91</f>
        <v>0</v>
      </c>
      <c r="P91" s="109">
        <f>N91-K91</f>
        <v>-9.1556017188199803</v>
      </c>
      <c r="Q91" s="110">
        <f>N91/K91</f>
        <v>0.89318464661376684</v>
      </c>
      <c r="R91" s="293"/>
      <c r="S91" s="47">
        <v>0.74027777777777781</v>
      </c>
      <c r="T91" s="48">
        <v>0.79459490740740746</v>
      </c>
      <c r="U91" s="111">
        <v>5.7833333333333314</v>
      </c>
      <c r="V91" s="112">
        <v>78.22197451730112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-192.26763609521981</v>
      </c>
      <c r="AF91" s="110">
        <f>M91/J91</f>
        <v>0.89318464661376673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6">AVERAGE(I90:I105)</f>
        <v>20</v>
      </c>
      <c r="J106" s="137">
        <f t="shared" si="36"/>
        <v>1800</v>
      </c>
      <c r="K106" s="138">
        <f t="shared" ref="K106" si="37">J106/I106</f>
        <v>90</v>
      </c>
      <c r="L106" s="136">
        <f t="shared" ref="L106:M106" si="38">AVERAGE(L90:L105)</f>
        <v>20</v>
      </c>
      <c r="M106" s="137">
        <f t="shared" si="38"/>
        <v>1607.2576105238199</v>
      </c>
      <c r="N106" s="138">
        <f>M106/L106</f>
        <v>80.362880526190992</v>
      </c>
      <c r="O106" s="139">
        <f>L106-I106</f>
        <v>0</v>
      </c>
      <c r="P106" s="140">
        <f>N106-K106</f>
        <v>-9.6371194738090082</v>
      </c>
      <c r="Q106" s="141">
        <f>N106/K106</f>
        <v>0.89292089473545544</v>
      </c>
      <c r="R106" s="294"/>
      <c r="S106" s="142">
        <v>0.70833333333333337</v>
      </c>
      <c r="T106" s="143">
        <v>0.79459490740740746</v>
      </c>
      <c r="U106" s="144"/>
      <c r="V106" s="166"/>
      <c r="W106" s="167"/>
      <c r="X106" s="138"/>
      <c r="Y106" s="179">
        <f t="shared" ref="Y106:Z106" si="39">SUM(Y90:Y105)</f>
        <v>0</v>
      </c>
      <c r="Z106" s="180">
        <f t="shared" si="39"/>
        <v>0</v>
      </c>
      <c r="AA106" s="285"/>
      <c r="AB106" s="286"/>
      <c r="AC106" s="179">
        <f t="shared" ref="AC106:AD106" si="40">SUM(AC90:AC105)</f>
        <v>4</v>
      </c>
      <c r="AD106" s="180">
        <f t="shared" si="40"/>
        <v>0</v>
      </c>
      <c r="AE106" s="168">
        <f>M106-J106</f>
        <v>-192.74238947618005</v>
      </c>
      <c r="AF106" s="141">
        <f>M106/J106</f>
        <v>0.89292089473545555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1868</v>
      </c>
      <c r="G107" s="148">
        <f t="shared" ref="G107:G108" si="41">E107*F107</f>
        <v>94651.56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1784.6235807860282</v>
      </c>
      <c r="N107" s="152">
        <f>M107/L107</f>
        <v>89.231179039301409</v>
      </c>
      <c r="O107" s="154">
        <f>L107-I107</f>
        <v>0</v>
      </c>
      <c r="P107" s="155">
        <f>N107-K107</f>
        <v>-10.768820960698591</v>
      </c>
      <c r="Q107" s="156">
        <f>N107/K107</f>
        <v>0.89231179039301411</v>
      </c>
      <c r="R107" s="292">
        <f>Q123</f>
        <v>0.86175489519650705</v>
      </c>
      <c r="S107" s="157">
        <v>0.70833333333333337</v>
      </c>
      <c r="T107" s="158">
        <v>0.75194444444444453</v>
      </c>
      <c r="U107" s="159"/>
      <c r="V107" s="160">
        <v>62.803159840931244</v>
      </c>
      <c r="W107" s="97"/>
      <c r="X107" s="98"/>
      <c r="Y107" s="196"/>
      <c r="Z107" s="197"/>
      <c r="AA107" s="295"/>
      <c r="AB107" s="296"/>
      <c r="AC107" s="196">
        <v>3</v>
      </c>
      <c r="AD107" s="197"/>
      <c r="AE107" s="115">
        <f>M107-J107</f>
        <v>-215.37641921397176</v>
      </c>
      <c r="AF107" s="156">
        <f>M107/J107</f>
        <v>0.89231179039301411</v>
      </c>
      <c r="AG107" s="362">
        <f>AF123</f>
        <v>0.86175489519650705</v>
      </c>
    </row>
    <row r="108" spans="1:33" ht="15.75" customHeight="1">
      <c r="A108" s="288"/>
      <c r="B108" s="163" t="s">
        <v>179</v>
      </c>
      <c r="C108" s="280" t="s">
        <v>253</v>
      </c>
      <c r="D108" s="281"/>
      <c r="E108" s="101">
        <v>38.39</v>
      </c>
      <c r="F108" s="111">
        <v>4628</v>
      </c>
      <c r="G108" s="103">
        <f t="shared" si="41"/>
        <v>177668.92</v>
      </c>
      <c r="H108" s="26"/>
      <c r="I108" s="104">
        <v>16</v>
      </c>
      <c r="J108" s="105">
        <v>2000</v>
      </c>
      <c r="K108" s="106">
        <f t="shared" ref="K108" si="42">J108/I108</f>
        <v>125</v>
      </c>
      <c r="L108" s="107">
        <v>16</v>
      </c>
      <c r="M108" s="105">
        <f>F108/V108*60</f>
        <v>1662.396</v>
      </c>
      <c r="N108" s="106">
        <f>M108/L108</f>
        <v>103.89975</v>
      </c>
      <c r="O108" s="108">
        <f>L108-I108</f>
        <v>0</v>
      </c>
      <c r="P108" s="109">
        <f>N108-K108</f>
        <v>-21.100250000000003</v>
      </c>
      <c r="Q108" s="110">
        <f>N108/K108</f>
        <v>0.83119799999999999</v>
      </c>
      <c r="R108" s="293"/>
      <c r="S108" s="47">
        <v>0.75555555555555554</v>
      </c>
      <c r="T108" s="48">
        <v>0.87155092592592587</v>
      </c>
      <c r="U108" s="111">
        <v>5.1999999999998536</v>
      </c>
      <c r="V108" s="112">
        <v>167.03601307991599</v>
      </c>
      <c r="W108" s="113"/>
      <c r="X108" s="116"/>
      <c r="Y108" s="12"/>
      <c r="Z108" s="198"/>
      <c r="AA108" s="282"/>
      <c r="AB108" s="283"/>
      <c r="AC108" s="12">
        <v>6</v>
      </c>
      <c r="AD108" s="198"/>
      <c r="AE108" s="117">
        <f>M108-J108</f>
        <v>-337.60400000000004</v>
      </c>
      <c r="AF108" s="110">
        <f>M108/J108</f>
        <v>0.83119799999999999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3">AVERAGE(I107:I122)</f>
        <v>18</v>
      </c>
      <c r="J123" s="137">
        <f t="shared" si="43"/>
        <v>2000</v>
      </c>
      <c r="K123" s="138">
        <f t="shared" ref="K123" si="44">J123/I123</f>
        <v>111.11111111111111</v>
      </c>
      <c r="L123" s="136">
        <f t="shared" ref="L123:M123" si="45">AVERAGE(L107:L122)</f>
        <v>18</v>
      </c>
      <c r="M123" s="137">
        <f t="shared" si="45"/>
        <v>1723.5097903930141</v>
      </c>
      <c r="N123" s="138">
        <f>M123/L123</f>
        <v>95.75054391072301</v>
      </c>
      <c r="O123" s="139">
        <f>L123-I123</f>
        <v>0</v>
      </c>
      <c r="P123" s="140">
        <f>N123-K123</f>
        <v>-15.360567200388104</v>
      </c>
      <c r="Q123" s="141">
        <f>N123/K123</f>
        <v>0.86175489519650705</v>
      </c>
      <c r="R123" s="294"/>
      <c r="S123" s="142">
        <v>0.70833333333333337</v>
      </c>
      <c r="T123" s="143">
        <v>0.87155092592592587</v>
      </c>
      <c r="U123" s="144"/>
      <c r="V123" s="166"/>
      <c r="W123" s="187"/>
      <c r="X123" s="188"/>
      <c r="Y123" s="179">
        <f t="shared" ref="Y123:Z123" si="46">SUM(Y107:Y122)</f>
        <v>0</v>
      </c>
      <c r="Z123" s="180">
        <f t="shared" si="46"/>
        <v>0</v>
      </c>
      <c r="AA123" s="285"/>
      <c r="AB123" s="286"/>
      <c r="AC123" s="179">
        <f t="shared" ref="AC123:AD123" si="47">SUM(AC107:AC122)</f>
        <v>9</v>
      </c>
      <c r="AD123" s="180">
        <f t="shared" si="47"/>
        <v>0</v>
      </c>
      <c r="AE123" s="168">
        <f>M123-J123</f>
        <v>-276.4902096069859</v>
      </c>
      <c r="AF123" s="141">
        <f>M123/J123</f>
        <v>0.86175489519650705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196</v>
      </c>
      <c r="D124" s="291"/>
      <c r="E124" s="147">
        <v>54.09</v>
      </c>
      <c r="F124" s="97">
        <v>1002</v>
      </c>
      <c r="G124" s="148">
        <f t="shared" ref="G124:G127" si="48">E124*F124</f>
        <v>54198.18</v>
      </c>
      <c r="H124" s="149"/>
      <c r="I124" s="150">
        <v>19</v>
      </c>
      <c r="J124" s="151">
        <v>2000</v>
      </c>
      <c r="K124" s="152">
        <f>J124/I124</f>
        <v>105.26315789473684</v>
      </c>
      <c r="L124" s="153">
        <v>20</v>
      </c>
      <c r="M124" s="151">
        <f>F124/V124*60</f>
        <v>1786</v>
      </c>
      <c r="N124" s="152">
        <f>M124/L124</f>
        <v>89.3</v>
      </c>
      <c r="O124" s="154">
        <f>L124-I124</f>
        <v>1</v>
      </c>
      <c r="P124" s="155">
        <f>N124-K124</f>
        <v>-15.963157894736838</v>
      </c>
      <c r="Q124" s="156">
        <f>N124/K124</f>
        <v>0.84835000000000005</v>
      </c>
      <c r="R124" s="292">
        <f>Q140</f>
        <v>0.88409738575112107</v>
      </c>
      <c r="S124" s="157">
        <v>0.70833333333333337</v>
      </c>
      <c r="T124" s="158">
        <v>0.73170138888888892</v>
      </c>
      <c r="U124" s="159"/>
      <c r="V124" s="160">
        <v>33.661814109742444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-214</v>
      </c>
      <c r="AF124" s="156">
        <f>M124/J124</f>
        <v>0.89300000000000002</v>
      </c>
      <c r="AG124" s="277">
        <f>AF140</f>
        <v>0.89414394695283839</v>
      </c>
    </row>
    <row r="125" spans="1:33" ht="15.75" customHeight="1">
      <c r="A125" s="298"/>
      <c r="B125" s="163" t="s">
        <v>179</v>
      </c>
      <c r="C125" s="280" t="s">
        <v>195</v>
      </c>
      <c r="D125" s="281"/>
      <c r="E125" s="101">
        <v>47.6</v>
      </c>
      <c r="F125" s="102">
        <v>1841</v>
      </c>
      <c r="G125" s="103">
        <f t="shared" si="48"/>
        <v>87631.6</v>
      </c>
      <c r="H125" s="26"/>
      <c r="I125" s="104">
        <v>23</v>
      </c>
      <c r="J125" s="105">
        <v>2000</v>
      </c>
      <c r="K125" s="106">
        <f t="shared" ref="K125:K127" si="49">J125/I125</f>
        <v>86.956521739130437</v>
      </c>
      <c r="L125" s="107">
        <v>23</v>
      </c>
      <c r="M125" s="105">
        <f>F125/V125*60</f>
        <v>1788.0552486187842</v>
      </c>
      <c r="N125" s="106">
        <f>M125/L125</f>
        <v>77.741532548642795</v>
      </c>
      <c r="O125" s="108">
        <f>L125-I125</f>
        <v>0</v>
      </c>
      <c r="P125" s="109">
        <f>N125-K125</f>
        <v>-9.2149891904876426</v>
      </c>
      <c r="Q125" s="110">
        <f>N125/K125</f>
        <v>0.89402762430939209</v>
      </c>
      <c r="R125" s="293"/>
      <c r="S125" s="47">
        <v>0.73472222222222228</v>
      </c>
      <c r="T125" s="48">
        <v>0.7776157407407408</v>
      </c>
      <c r="U125" s="111">
        <v>5</v>
      </c>
      <c r="V125" s="112">
        <v>61.776614612622758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-211.94475138121584</v>
      </c>
      <c r="AF125" s="110">
        <f>M125/J125</f>
        <v>0.89402762430939209</v>
      </c>
      <c r="AG125" s="278"/>
    </row>
    <row r="126" spans="1:33" ht="15.75" customHeight="1">
      <c r="A126" s="298"/>
      <c r="B126" s="163" t="s">
        <v>179</v>
      </c>
      <c r="C126" s="280" t="s">
        <v>194</v>
      </c>
      <c r="D126" s="281"/>
      <c r="E126" s="101">
        <v>56.87</v>
      </c>
      <c r="F126" s="102">
        <v>1560</v>
      </c>
      <c r="G126" s="103">
        <f t="shared" si="48"/>
        <v>88717.2</v>
      </c>
      <c r="H126" s="26"/>
      <c r="I126" s="104">
        <v>23</v>
      </c>
      <c r="J126" s="105">
        <v>2000</v>
      </c>
      <c r="K126" s="106">
        <f t="shared" si="49"/>
        <v>86.956521739130437</v>
      </c>
      <c r="L126" s="107">
        <v>23</v>
      </c>
      <c r="M126" s="105">
        <f>F126/V126*60</f>
        <v>1789.2212968471126</v>
      </c>
      <c r="N126" s="106">
        <f>M126/L126</f>
        <v>77.792230297700556</v>
      </c>
      <c r="O126" s="108">
        <f>L126-I126</f>
        <v>0</v>
      </c>
      <c r="P126" s="109">
        <f>N126-K126</f>
        <v>-9.1642914414298815</v>
      </c>
      <c r="Q126" s="110">
        <f>N126/K126</f>
        <v>0.89461064842355642</v>
      </c>
      <c r="R126" s="293"/>
      <c r="S126" s="47">
        <v>0.78055555555555556</v>
      </c>
      <c r="T126" s="48">
        <v>0.81687500000000002</v>
      </c>
      <c r="U126" s="111">
        <v>5</v>
      </c>
      <c r="V126" s="112">
        <v>52.31326061507194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-210.77870315288737</v>
      </c>
      <c r="AF126" s="110">
        <f>M126/J126</f>
        <v>0.89461064842355631</v>
      </c>
      <c r="AG126" s="278"/>
    </row>
    <row r="127" spans="1:33" ht="15.75" customHeight="1">
      <c r="A127" s="298"/>
      <c r="B127" s="163" t="s">
        <v>179</v>
      </c>
      <c r="C127" s="280" t="s">
        <v>193</v>
      </c>
      <c r="D127" s="281"/>
      <c r="E127" s="101">
        <v>56.79</v>
      </c>
      <c r="F127" s="102">
        <v>1965</v>
      </c>
      <c r="G127" s="103">
        <f t="shared" si="48"/>
        <v>111592.34999999999</v>
      </c>
      <c r="H127" s="26"/>
      <c r="I127" s="104">
        <v>23</v>
      </c>
      <c r="J127" s="105">
        <v>2000</v>
      </c>
      <c r="K127" s="106">
        <f t="shared" si="49"/>
        <v>86.956521739130437</v>
      </c>
      <c r="L127" s="107">
        <v>23</v>
      </c>
      <c r="M127" s="105">
        <f>F127/V127*60</f>
        <v>1789.8750301568111</v>
      </c>
      <c r="N127" s="106">
        <f>M127/L127</f>
        <v>77.820653485078751</v>
      </c>
      <c r="O127" s="108">
        <f>L127-I127</f>
        <v>0</v>
      </c>
      <c r="P127" s="109">
        <f>N127-K127</f>
        <v>-9.1358682540516867</v>
      </c>
      <c r="Q127" s="110">
        <f>N127/K127</f>
        <v>0.89493751507840558</v>
      </c>
      <c r="R127" s="293"/>
      <c r="S127" s="47">
        <v>0.82013888888888886</v>
      </c>
      <c r="T127" s="48">
        <v>0.86587962962962961</v>
      </c>
      <c r="U127" s="111">
        <v>4.6999999999999353</v>
      </c>
      <c r="V127" s="112">
        <v>65.870520574651948</v>
      </c>
      <c r="W127" s="113"/>
      <c r="X127" s="116"/>
      <c r="Y127" s="12"/>
      <c r="Z127" s="198"/>
      <c r="AA127" s="282"/>
      <c r="AB127" s="283"/>
      <c r="AC127" s="12">
        <v>1</v>
      </c>
      <c r="AD127" s="198"/>
      <c r="AE127" s="117">
        <f>M127-J127</f>
        <v>-210.12496984318886</v>
      </c>
      <c r="AF127" s="110">
        <f>M127/J127</f>
        <v>0.89493751507840558</v>
      </c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50">AVERAGE(I124:I139)</f>
        <v>22</v>
      </c>
      <c r="J140" s="137">
        <f t="shared" si="50"/>
        <v>2000</v>
      </c>
      <c r="K140" s="138">
        <f t="shared" ref="K140" si="51">J140/I140</f>
        <v>90.909090909090907</v>
      </c>
      <c r="L140" s="136">
        <f t="shared" ref="L140:M140" si="52">AVERAGE(L124:L139)</f>
        <v>22.25</v>
      </c>
      <c r="M140" s="137">
        <f t="shared" si="52"/>
        <v>1788.2878939056768</v>
      </c>
      <c r="N140" s="138">
        <f>M140/L140</f>
        <v>80.372489613738281</v>
      </c>
      <c r="O140" s="139">
        <f>L140-I140</f>
        <v>0.25</v>
      </c>
      <c r="P140" s="140">
        <f>N140-K140</f>
        <v>-10.536601295352625</v>
      </c>
      <c r="Q140" s="141">
        <f>N140/K140</f>
        <v>0.88409738575112107</v>
      </c>
      <c r="R140" s="294"/>
      <c r="S140" s="142">
        <v>0.70833333333333337</v>
      </c>
      <c r="T140" s="143">
        <v>0.86587962962962961</v>
      </c>
      <c r="U140" s="144"/>
      <c r="V140" s="166"/>
      <c r="W140" s="167"/>
      <c r="X140" s="138"/>
      <c r="Y140" s="179">
        <f t="shared" ref="Y140:Z140" si="53">SUM(Y124:Y139)</f>
        <v>0</v>
      </c>
      <c r="Z140" s="180">
        <f t="shared" si="53"/>
        <v>0</v>
      </c>
      <c r="AA140" s="285"/>
      <c r="AB140" s="286"/>
      <c r="AC140" s="179">
        <f t="shared" ref="AC140:AD140" si="54">SUM(AC124:AC139)</f>
        <v>4</v>
      </c>
      <c r="AD140" s="180">
        <f t="shared" si="54"/>
        <v>0</v>
      </c>
      <c r="AE140" s="168">
        <f>M140-J140</f>
        <v>-211.71210609432319</v>
      </c>
      <c r="AF140" s="141">
        <f>M140/J140</f>
        <v>0.89414394695283839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56" priority="3" operator="greaterThan">
      <formula>0</formula>
    </cfRule>
  </conditionalFormatting>
  <conditionalFormatting sqref="P5:P140 AE5:AE140">
    <cfRule type="cellIs" dxfId="455" priority="6" operator="lessThan">
      <formula>0</formula>
    </cfRule>
  </conditionalFormatting>
  <conditionalFormatting sqref="Q5:Q140 AF5:AF140">
    <cfRule type="cellIs" dxfId="454" priority="4" operator="greaterThan">
      <formula>1</formula>
    </cfRule>
    <cfRule type="cellIs" dxfId="453" priority="5" operator="lessThan">
      <formula>0.8</formula>
    </cfRule>
  </conditionalFormatting>
  <conditionalFormatting sqref="AG5 R5:R140 AG90:AG107">
    <cfRule type="cellIs" dxfId="452" priority="7" operator="lessThan">
      <formula>0.8</formula>
    </cfRule>
  </conditionalFormatting>
  <conditionalFormatting sqref="AG22">
    <cfRule type="cellIs" dxfId="451" priority="10" operator="lessThan">
      <formula>0.8</formula>
    </cfRule>
  </conditionalFormatting>
  <conditionalFormatting sqref="AG37">
    <cfRule type="cellIs" dxfId="450" priority="9" operator="lessThan">
      <formula>0.8</formula>
    </cfRule>
  </conditionalFormatting>
  <conditionalFormatting sqref="AG39:AG78">
    <cfRule type="cellIs" dxfId="449" priority="8" operator="lessThan">
      <formula>0.8</formula>
    </cfRule>
  </conditionalFormatting>
  <conditionalFormatting sqref="AG122">
    <cfRule type="cellIs" dxfId="448" priority="2" operator="lessThan">
      <formula>0.8</formula>
    </cfRule>
  </conditionalFormatting>
  <conditionalFormatting sqref="AG124:AG140">
    <cfRule type="cellIs" dxfId="447" priority="1" operator="lessThan">
      <formula>0.8</formula>
    </cfRule>
  </conditionalFormatting>
  <dataValidations count="1">
    <dataValidation type="list" allowBlank="1" showInputMessage="1" showErrorMessage="1" sqref="AA5:AB140" xr:uid="{853CFFAF-6365-4B79-BA9B-61954ED8902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300B-8D14-4E17-8E75-6F35225DEF29}">
  <sheetPr codeName="工作表28">
    <tabColor theme="9" tint="0.59999389629810485"/>
  </sheetPr>
  <dimension ref="B1:AR42"/>
  <sheetViews>
    <sheetView zoomScale="70" zoomScaleNormal="70" workbookViewId="0">
      <selection activeCell="V25" sqref="V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252</v>
      </c>
      <c r="D3" s="266"/>
      <c r="E3" s="3" t="s">
        <v>2</v>
      </c>
      <c r="F3" s="267">
        <f>'0420(18度C)'!D1+'0420(4度C)'!D1</f>
        <v>216245</v>
      </c>
      <c r="G3" s="268"/>
      <c r="H3" s="3" t="s">
        <v>3</v>
      </c>
      <c r="I3" s="269">
        <f>'0420(18度C)'!F1+'0420(4度C)'!F1</f>
        <v>6483243.2699999996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442.41460559774487</v>
      </c>
      <c r="F6" s="244" t="e">
        <f>AVERAGE(#REF!,D14:K14)</f>
        <v>#REF!</v>
      </c>
      <c r="G6" s="245">
        <f>AVERAGE(D14:K14)</f>
        <v>171.13683569832071</v>
      </c>
      <c r="H6" s="246"/>
      <c r="I6" s="245">
        <f>AVERAGE(L14:O14)</f>
        <v>97.340067340067336</v>
      </c>
      <c r="J6" s="246"/>
      <c r="K6" s="245">
        <f>AVERAGE(D32:O32)</f>
        <v>711.89480015598861</v>
      </c>
      <c r="L6" s="246"/>
      <c r="M6" s="245">
        <f>AVERAGE(P32:X32)</f>
        <v>703.46747846747849</v>
      </c>
      <c r="N6" s="246"/>
      <c r="O6" s="232">
        <f>'0420(4度C)'!Y2</f>
        <v>0</v>
      </c>
      <c r="P6" s="232">
        <f>'0420(4度C)'!Z2</f>
        <v>0</v>
      </c>
      <c r="Q6" s="232">
        <f>'0420(4度C)'!AC2</f>
        <v>67</v>
      </c>
      <c r="R6" s="232">
        <f>'0420(4度C)'!AD2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394.41648545773228</v>
      </c>
      <c r="F7" s="240" t="e">
        <f>AVERAGE(#REF!,D15:K15)</f>
        <v>#REF!</v>
      </c>
      <c r="G7" s="241">
        <f>AVERAGE(D15:K15)</f>
        <v>153.57574377194584</v>
      </c>
      <c r="H7" s="242"/>
      <c r="I7" s="241">
        <f>AVERAGE(L15:O15)</f>
        <v>85.194108470483755</v>
      </c>
      <c r="J7" s="242"/>
      <c r="K7" s="241">
        <f>AVERAGE(D33:O33)</f>
        <v>635.07152305870568</v>
      </c>
      <c r="L7" s="242"/>
      <c r="M7" s="241">
        <f>AVERAGE(P33:X33)</f>
        <v>626.56539830418478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0.8897049258427645</v>
      </c>
      <c r="F8" s="236" t="e">
        <f>AVERAGE(D16:K16,#REF!)</f>
        <v>#REF!</v>
      </c>
      <c r="G8" s="225">
        <f>AVERAGE(D16:K16)</f>
        <v>0.89562463391105251</v>
      </c>
      <c r="H8" s="226"/>
      <c r="I8" s="225">
        <f>AVERAGE(L16:O16)</f>
        <v>0.87685880762469826</v>
      </c>
      <c r="J8" s="226"/>
      <c r="K8" s="225">
        <f>AVERAGE(D34:O34)</f>
        <v>0.89021444342591527</v>
      </c>
      <c r="L8" s="226"/>
      <c r="M8" s="225">
        <f>AVERAGE(P34:X34)</f>
        <v>0.89130298244201533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426.65517241379308</v>
      </c>
      <c r="L14" s="27" t="s">
        <v>42</v>
      </c>
      <c r="M14" s="30">
        <v>90</v>
      </c>
      <c r="N14" s="28">
        <v>111.11111111111111</v>
      </c>
      <c r="O14" s="31">
        <v>90.909090909090907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75.521442951450325</v>
      </c>
      <c r="F15" s="35">
        <v>83.120677189064907</v>
      </c>
      <c r="G15" s="35">
        <v>74.922345043631751</v>
      </c>
      <c r="H15" s="35">
        <v>150.33158472334537</v>
      </c>
      <c r="I15" s="35" t="s">
        <v>42</v>
      </c>
      <c r="J15" s="35" t="s">
        <v>42</v>
      </c>
      <c r="K15" s="36">
        <v>383.98266895223674</v>
      </c>
      <c r="L15" s="34" t="s">
        <v>42</v>
      </c>
      <c r="M15" s="37">
        <v>80.349380526190998</v>
      </c>
      <c r="N15" s="35">
        <v>94.878432799611886</v>
      </c>
      <c r="O15" s="38">
        <v>80.354512085648409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0.89367040825882893</v>
      </c>
      <c r="F16" s="43">
        <f t="shared" si="0"/>
        <v>0.89354727978244775</v>
      </c>
      <c r="G16" s="43">
        <f t="shared" si="0"/>
        <v>0.89490578802115694</v>
      </c>
      <c r="H16" s="43">
        <f t="shared" si="0"/>
        <v>0.896016067887489</v>
      </c>
      <c r="I16" s="43" t="s">
        <v>42</v>
      </c>
      <c r="J16" s="43" t="s">
        <v>42</v>
      </c>
      <c r="K16" s="44">
        <f t="shared" ref="K16" si="1">K15/K14</f>
        <v>0.89998362560533951</v>
      </c>
      <c r="L16" s="42" t="s">
        <v>42</v>
      </c>
      <c r="M16" s="45">
        <f t="shared" ref="M16:O16" si="2">M15/M14</f>
        <v>0.89277089473545557</v>
      </c>
      <c r="N16" s="43">
        <f t="shared" si="2"/>
        <v>0.85390589519650695</v>
      </c>
      <c r="O16" s="46">
        <f t="shared" si="2"/>
        <v>0.88389963294213247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0.59240740740740727</v>
      </c>
      <c r="F18" s="48">
        <v>0.55464120370370362</v>
      </c>
      <c r="G18" s="48">
        <v>0.57372685185185179</v>
      </c>
      <c r="H18" s="48">
        <v>0.52807870370370369</v>
      </c>
      <c r="I18" s="48" t="s">
        <v>42</v>
      </c>
      <c r="J18" s="48" t="s">
        <v>42</v>
      </c>
      <c r="K18" s="48">
        <v>0.4019212962962963</v>
      </c>
      <c r="L18" s="47" t="s">
        <v>42</v>
      </c>
      <c r="M18" s="49">
        <v>0.79800925925925925</v>
      </c>
      <c r="N18" s="48">
        <v>0.89605324074074066</v>
      </c>
      <c r="O18" s="50">
        <v>0.88020833333333326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11</v>
      </c>
      <c r="F21" s="52">
        <v>11</v>
      </c>
      <c r="G21" s="52">
        <v>13</v>
      </c>
      <c r="H21" s="52">
        <v>10</v>
      </c>
      <c r="I21" s="52"/>
      <c r="J21" s="52"/>
      <c r="K21" s="53">
        <v>4</v>
      </c>
      <c r="L21" s="54"/>
      <c r="M21" s="55">
        <v>5</v>
      </c>
      <c r="N21" s="52">
        <v>7</v>
      </c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7.25</v>
      </c>
      <c r="L23" s="57" t="s">
        <v>42</v>
      </c>
      <c r="M23" s="60">
        <v>20</v>
      </c>
      <c r="N23" s="58">
        <v>18</v>
      </c>
      <c r="O23" s="61">
        <v>22.25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728.57142857142856</v>
      </c>
      <c r="W32" s="28">
        <v>985.71428571428567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268.36108661294242</v>
      </c>
      <c r="H33" s="35">
        <v>390.20598949101515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992.31937093275565</v>
      </c>
      <c r="N33" s="35">
        <v>835.84377850688622</v>
      </c>
      <c r="O33" s="35">
        <v>688.62738974992919</v>
      </c>
      <c r="P33" s="34">
        <v>260.52568097054655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653.59871581277048</v>
      </c>
      <c r="W33" s="35">
        <v>874.96126621608403</v>
      </c>
      <c r="X33" s="38">
        <v>717.17593021733819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0.87590076880613144</v>
      </c>
      <c r="H34" s="43">
        <f>H33/H32</f>
        <v>0.90047536036388109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0.90210851902977784</v>
      </c>
      <c r="N34" s="43">
        <f>N33/N32</f>
        <v>0.88789265848716858</v>
      </c>
      <c r="O34" s="43">
        <f>O33/O32</f>
        <v>0.88469491044261739</v>
      </c>
      <c r="P34" s="42">
        <f>P33/P32</f>
        <v>0.89254168480650209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0.89709627660576341</v>
      </c>
      <c r="W34" s="43">
        <f>W33/W32</f>
        <v>0.88764186427718672</v>
      </c>
      <c r="X34" s="46">
        <f>X33/X32</f>
        <v>0.88793210407860912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0.42358796296296292</v>
      </c>
      <c r="H36" s="48">
        <v>0.33097222222222222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0.4047337962962963</v>
      </c>
      <c r="N36" s="48">
        <v>0.66226851851851853</v>
      </c>
      <c r="O36" s="48">
        <v>0.6397222222222223</v>
      </c>
      <c r="P36" s="47">
        <v>0.76324074074074078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0.87425925925925918</v>
      </c>
      <c r="W36" s="48">
        <v>1.2203819444444446</v>
      </c>
      <c r="X36" s="50">
        <v>1.2059374999999997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</v>
      </c>
      <c r="W37" s="58">
        <v>3.5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0E638-6134-40A2-B751-C82BE8917D2C}">
  <sheetPr codeName="工作表29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32" sqref="N32"/>
      <selection pane="bottomLeft" activeCell="N32" sqref="N3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139631</v>
      </c>
      <c r="E1" s="88" t="s">
        <v>3</v>
      </c>
      <c r="F1" s="89">
        <f>SUM(G5:G157)</f>
        <v>2828939.2</v>
      </c>
      <c r="G1" s="90" t="s">
        <v>84</v>
      </c>
      <c r="H1" s="91">
        <f>L21+L38+L55+L72+L89+L106+L123+L140+L157</f>
        <v>53.366666666666674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46132</v>
      </c>
      <c r="B2" s="343"/>
      <c r="C2" s="92" t="s">
        <v>40</v>
      </c>
      <c r="D2" s="93">
        <f>AVERAGE(N21,N38,N55,N72,N89,N106,N123,N140,N157)</f>
        <v>631.29102316780757</v>
      </c>
      <c r="E2" s="93" t="s">
        <v>91</v>
      </c>
      <c r="F2" s="94">
        <f>F1/D1</f>
        <v>20.26010842864407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2191</v>
      </c>
      <c r="G5" s="148">
        <f t="shared" ref="G5:G8" si="0">E5*F5</f>
        <v>56177.24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3181.0211673151762</v>
      </c>
      <c r="N5" s="152">
        <f>M5/L5</f>
        <v>289.18374248319782</v>
      </c>
      <c r="O5" s="154">
        <f>L5-I5</f>
        <v>0</v>
      </c>
      <c r="P5" s="155">
        <f>N5-K5</f>
        <v>-38.088984789529434</v>
      </c>
      <c r="Q5" s="156">
        <f>N5/K5</f>
        <v>0.88361699092088231</v>
      </c>
      <c r="R5" s="292">
        <f>Q21</f>
        <v>0.87590076880613144</v>
      </c>
      <c r="S5" s="157">
        <v>0.25</v>
      </c>
      <c r="T5" s="158">
        <v>0.27869212962962964</v>
      </c>
      <c r="U5" s="159"/>
      <c r="V5" s="160">
        <v>41.32635184913088</v>
      </c>
      <c r="W5" s="161"/>
      <c r="X5" s="162"/>
      <c r="Y5" s="295"/>
      <c r="Z5" s="296"/>
      <c r="AA5" s="115">
        <f>M5-J5</f>
        <v>-418.97883268482383</v>
      </c>
      <c r="AB5" s="156">
        <f>M5/J5</f>
        <v>0.88361699092088231</v>
      </c>
      <c r="AC5" s="277">
        <f>AB21</f>
        <v>0.87590076880613155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3948</v>
      </c>
      <c r="G6" s="103">
        <f t="shared" si="0"/>
        <v>116544.95999999999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3153.5650891267601</v>
      </c>
      <c r="N6" s="106">
        <f>M6/L6</f>
        <v>262.79709076056332</v>
      </c>
      <c r="O6" s="108">
        <f>L6-I6</f>
        <v>0</v>
      </c>
      <c r="P6" s="109">
        <f>N6-K6</f>
        <v>-37.202909239436678</v>
      </c>
      <c r="Q6" s="110">
        <f>N6/K6</f>
        <v>0.87599030253521104</v>
      </c>
      <c r="R6" s="293"/>
      <c r="S6" s="47">
        <v>0.28194444444444444</v>
      </c>
      <c r="T6" s="48">
        <v>0.33409722222222221</v>
      </c>
      <c r="U6" s="111">
        <v>4.6833333333333194</v>
      </c>
      <c r="V6" s="112">
        <v>75.114986786460591</v>
      </c>
      <c r="W6" s="113"/>
      <c r="X6" s="116"/>
      <c r="Y6" s="282"/>
      <c r="Z6" s="283"/>
      <c r="AA6" s="117">
        <f>M6-J6</f>
        <v>-446.43491087323991</v>
      </c>
      <c r="AB6" s="110">
        <f>M6/J6</f>
        <v>0.87599030253521115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4305</v>
      </c>
      <c r="G7" s="103">
        <f t="shared" si="0"/>
        <v>128504.25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3152.3700687072105</v>
      </c>
      <c r="N7" s="106">
        <f>M7/L7</f>
        <v>262.69750572560088</v>
      </c>
      <c r="O7" s="108">
        <f>L7-I7</f>
        <v>0</v>
      </c>
      <c r="P7" s="109">
        <f>N7-K7</f>
        <v>-37.302494274399123</v>
      </c>
      <c r="Q7" s="110">
        <f>N7/K7</f>
        <v>0.87565835241866963</v>
      </c>
      <c r="R7" s="293"/>
      <c r="S7" s="47">
        <v>0.33819444444444441</v>
      </c>
      <c r="T7" s="48">
        <v>0.39509259259259255</v>
      </c>
      <c r="U7" s="111">
        <v>5.8999999999999631</v>
      </c>
      <c r="V7" s="112">
        <v>81.938349359448466</v>
      </c>
      <c r="W7" s="113"/>
      <c r="X7" s="116"/>
      <c r="Y7" s="282"/>
      <c r="Z7" s="283"/>
      <c r="AA7" s="117">
        <f>M7-J7</f>
        <v>-447.62993129278948</v>
      </c>
      <c r="AB7" s="110">
        <f>M7/J7</f>
        <v>0.87565835241866963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1926</v>
      </c>
      <c r="G8" s="103">
        <f t="shared" si="0"/>
        <v>55025.82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3126.014745659148</v>
      </c>
      <c r="N8" s="106">
        <f>M8/L8</f>
        <v>260.50122880492899</v>
      </c>
      <c r="O8" s="108">
        <f>L8-I8</f>
        <v>0</v>
      </c>
      <c r="P8" s="109">
        <f>N8-K8</f>
        <v>-39.498771195071015</v>
      </c>
      <c r="Q8" s="110">
        <f>N8/K8</f>
        <v>0.86833742934976332</v>
      </c>
      <c r="R8" s="293"/>
      <c r="S8" s="47">
        <v>0.39791666666666664</v>
      </c>
      <c r="T8" s="48">
        <v>0.42358796296296292</v>
      </c>
      <c r="U8" s="111">
        <v>5</v>
      </c>
      <c r="V8" s="112">
        <v>36.967196063444398</v>
      </c>
      <c r="W8" s="113"/>
      <c r="X8" s="116"/>
      <c r="Y8" s="282"/>
      <c r="Z8" s="283"/>
      <c r="AA8" s="117">
        <f>M8-J8</f>
        <v>-473.98525434085195</v>
      </c>
      <c r="AB8" s="110">
        <f>M8/J8</f>
        <v>0.86833742934976332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3153.2427677020737</v>
      </c>
      <c r="N21" s="138">
        <f>M21/L21</f>
        <v>268.36108661294242</v>
      </c>
      <c r="O21" s="139">
        <f>L21-I21</f>
        <v>0</v>
      </c>
      <c r="P21" s="140">
        <f>N21-K21</f>
        <v>-38.021892110461863</v>
      </c>
      <c r="Q21" s="141">
        <f>N21/K21</f>
        <v>0.87590076880613144</v>
      </c>
      <c r="R21" s="294"/>
      <c r="S21" s="142">
        <v>0.25</v>
      </c>
      <c r="T21" s="143">
        <v>0.42358796296296292</v>
      </c>
      <c r="U21" s="144"/>
      <c r="V21" s="166"/>
      <c r="W21" s="167"/>
      <c r="X21" s="138"/>
      <c r="Y21" s="285"/>
      <c r="Z21" s="286"/>
      <c r="AA21" s="168">
        <f>M21-J21</f>
        <v>-446.75723229792629</v>
      </c>
      <c r="AB21" s="141">
        <f>M21/J21</f>
        <v>0.87590076880613155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855</v>
      </c>
      <c r="G22" s="148">
        <f t="shared" ref="G22:G23" si="5">E22*F22</f>
        <v>11995.65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2341.5936378466599</v>
      </c>
      <c r="N22" s="152">
        <f>M22/L22</f>
        <v>390.26560630777664</v>
      </c>
      <c r="O22" s="154">
        <f>L22-I22</f>
        <v>0</v>
      </c>
      <c r="P22" s="155">
        <f>N22-K22</f>
        <v>-43.067727025556678</v>
      </c>
      <c r="Q22" s="156">
        <f>N22/K22</f>
        <v>0.90061293763333072</v>
      </c>
      <c r="R22" s="292">
        <f>Q38</f>
        <v>0.90047536036388109</v>
      </c>
      <c r="S22" s="157">
        <v>0.29166666666666669</v>
      </c>
      <c r="T22" s="158">
        <v>0.30687500000000001</v>
      </c>
      <c r="U22" s="159"/>
      <c r="V22" s="160">
        <v>21.908156552379307</v>
      </c>
      <c r="W22" s="158"/>
      <c r="X22" s="169"/>
      <c r="Y22" s="295"/>
      <c r="Z22" s="296"/>
      <c r="AA22" s="115">
        <f>M22-J22</f>
        <v>-258.40636215334007</v>
      </c>
      <c r="AB22" s="156">
        <f>M22/J22</f>
        <v>0.90061293763333072</v>
      </c>
      <c r="AC22" s="277">
        <f>AB38</f>
        <v>0.90047536036388109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1155</v>
      </c>
      <c r="G23" s="103">
        <f t="shared" si="5"/>
        <v>16735.95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2340.8782360455225</v>
      </c>
      <c r="N23" s="106">
        <f>M23/L23</f>
        <v>390.14637267425377</v>
      </c>
      <c r="O23" s="108">
        <f>L23-I23</f>
        <v>0</v>
      </c>
      <c r="P23" s="109">
        <f>N23-K23</f>
        <v>-43.186960659079546</v>
      </c>
      <c r="Q23" s="110">
        <f>N23/K23</f>
        <v>0.9003377830944318</v>
      </c>
      <c r="R23" s="293"/>
      <c r="S23" s="47">
        <v>0.31041666666666667</v>
      </c>
      <c r="T23" s="48">
        <v>0.33097222222222222</v>
      </c>
      <c r="U23" s="111">
        <v>5.0999999999999979</v>
      </c>
      <c r="V23" s="112">
        <v>29.604273700741242</v>
      </c>
      <c r="W23" s="113"/>
      <c r="X23" s="13"/>
      <c r="Y23" s="282"/>
      <c r="Z23" s="283"/>
      <c r="AA23" s="117">
        <f>M23-J23</f>
        <v>-259.1217639544775</v>
      </c>
      <c r="AB23" s="110">
        <f>M23/J23</f>
        <v>0.90033778309443169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2341.235936946091</v>
      </c>
      <c r="N38" s="138">
        <f>M38/L38</f>
        <v>390.20598949101515</v>
      </c>
      <c r="O38" s="139">
        <f>L38-I38</f>
        <v>0</v>
      </c>
      <c r="P38" s="140">
        <f>N38-K38</f>
        <v>-43.127343842318169</v>
      </c>
      <c r="Q38" s="141">
        <f>N38/K38</f>
        <v>0.90047536036388109</v>
      </c>
      <c r="R38" s="294"/>
      <c r="S38" s="142">
        <v>0.29166666666666669</v>
      </c>
      <c r="T38" s="143">
        <v>0.33097222222222222</v>
      </c>
      <c r="U38" s="144"/>
      <c r="V38" s="166"/>
      <c r="W38" s="167"/>
      <c r="X38" s="138"/>
      <c r="Y38" s="285"/>
      <c r="Z38" s="286"/>
      <c r="AA38" s="168">
        <f>M38-J38</f>
        <v>-258.76406305390901</v>
      </c>
      <c r="AB38" s="141">
        <f>M38/J38</f>
        <v>0.90047536036388109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3613</v>
      </c>
      <c r="G39" s="148">
        <f t="shared" ref="G39" si="9">E39*F39</f>
        <v>66948.89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2976.9581127982669</v>
      </c>
      <c r="N39" s="152">
        <f>M39/L39</f>
        <v>992.31937093275565</v>
      </c>
      <c r="O39" s="154">
        <f>L39-I39</f>
        <v>0</v>
      </c>
      <c r="P39" s="155">
        <f>N39-K39</f>
        <v>-107.68062906724435</v>
      </c>
      <c r="Q39" s="156">
        <f>N39/K39</f>
        <v>0.90210851902977784</v>
      </c>
      <c r="R39" s="292">
        <f>Q55</f>
        <v>0.90210851902977784</v>
      </c>
      <c r="S39" s="157">
        <v>0.35416666666666669</v>
      </c>
      <c r="T39" s="158">
        <v>0.4047337962962963</v>
      </c>
      <c r="U39" s="159"/>
      <c r="V39" s="112">
        <v>72.81929801700575</v>
      </c>
      <c r="W39" s="161"/>
      <c r="X39" s="162"/>
      <c r="Y39" s="295"/>
      <c r="Z39" s="296"/>
      <c r="AA39" s="115">
        <f>M39-J39</f>
        <v>-323.04188720173306</v>
      </c>
      <c r="AB39" s="156">
        <f>M39/J39</f>
        <v>0.90210851902977784</v>
      </c>
      <c r="AC39" s="277">
        <f>AB55</f>
        <v>0.90210851902977784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2976.9581127982669</v>
      </c>
      <c r="N55" s="138">
        <f t="shared" ref="N55:N63" si="13">M55/L55</f>
        <v>992.31937093275565</v>
      </c>
      <c r="O55" s="139">
        <f t="shared" ref="O55:O63" si="14">L55-I55</f>
        <v>0</v>
      </c>
      <c r="P55" s="140">
        <f t="shared" ref="P55:P63" si="15">N55-K55</f>
        <v>-107.68062906724435</v>
      </c>
      <c r="Q55" s="141">
        <f t="shared" ref="Q55:Q63" si="16">N55/K55</f>
        <v>0.90210851902977784</v>
      </c>
      <c r="R55" s="294"/>
      <c r="S55" s="142">
        <v>0.35416666666666669</v>
      </c>
      <c r="T55" s="143">
        <v>0.4047337962962963</v>
      </c>
      <c r="U55" s="144"/>
      <c r="V55" s="166"/>
      <c r="W55" s="99"/>
      <c r="X55" s="69"/>
      <c r="Y55" s="285"/>
      <c r="Z55" s="286"/>
      <c r="AA55" s="168">
        <f t="shared" ref="AA55:AA63" si="17">M55-J55</f>
        <v>-323.04188720173306</v>
      </c>
      <c r="AB55" s="141">
        <f t="shared" ref="AB55:AB63" si="18">M55/J55</f>
        <v>0.90210851902977784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1695</v>
      </c>
      <c r="G56" s="148">
        <f t="shared" ref="G56:G63" si="19">E56*F56</f>
        <v>23780.85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2706.3987012986991</v>
      </c>
      <c r="N56" s="152">
        <f t="shared" si="13"/>
        <v>902.13290043289965</v>
      </c>
      <c r="O56" s="154">
        <f t="shared" si="14"/>
        <v>0</v>
      </c>
      <c r="P56" s="155">
        <f t="shared" si="15"/>
        <v>-97.867099567100354</v>
      </c>
      <c r="Q56" s="156">
        <f t="shared" si="16"/>
        <v>0.90213290043289962</v>
      </c>
      <c r="R56" s="292">
        <f>Q72</f>
        <v>0.88789265848716858</v>
      </c>
      <c r="S56" s="157">
        <v>0.25</v>
      </c>
      <c r="T56" s="158">
        <v>0.27608796296296295</v>
      </c>
      <c r="U56" s="159"/>
      <c r="V56" s="160">
        <v>37.577611883717644</v>
      </c>
      <c r="W56" s="161"/>
      <c r="X56" s="162"/>
      <c r="Y56" s="295"/>
      <c r="Z56" s="296"/>
      <c r="AA56" s="115">
        <f t="shared" si="17"/>
        <v>-293.60129870130095</v>
      </c>
      <c r="AB56" s="156">
        <f t="shared" si="18"/>
        <v>0.90213290043289973</v>
      </c>
      <c r="AC56" s="277">
        <f>AB72</f>
        <v>0.88789265848716847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2431</v>
      </c>
      <c r="G57" s="103">
        <f t="shared" si="19"/>
        <v>34714.68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3174.15220293725</v>
      </c>
      <c r="N57" s="106">
        <f t="shared" si="13"/>
        <v>1058.0507343124166</v>
      </c>
      <c r="O57" s="108">
        <f t="shared" si="14"/>
        <v>0</v>
      </c>
      <c r="P57" s="109">
        <f t="shared" si="15"/>
        <v>-141.94926568758342</v>
      </c>
      <c r="Q57" s="110">
        <f t="shared" si="16"/>
        <v>0.88170894526034715</v>
      </c>
      <c r="R57" s="293"/>
      <c r="S57" s="47">
        <v>0.28611111111111115</v>
      </c>
      <c r="T57" s="48">
        <v>0.31802083333333336</v>
      </c>
      <c r="U57" s="111">
        <v>15</v>
      </c>
      <c r="V57" s="112">
        <v>45.952427821522306</v>
      </c>
      <c r="W57" s="113"/>
      <c r="X57" s="116"/>
      <c r="Y57" s="282"/>
      <c r="Z57" s="283"/>
      <c r="AA57" s="117">
        <f t="shared" si="17"/>
        <v>-425.84779706275003</v>
      </c>
      <c r="AB57" s="110">
        <f t="shared" si="18"/>
        <v>0.88170894526034727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1332</v>
      </c>
      <c r="G58" s="103">
        <f t="shared" si="19"/>
        <v>24215.759999999998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3177.1503296703308</v>
      </c>
      <c r="N58" s="106">
        <f t="shared" si="13"/>
        <v>1059.0501098901102</v>
      </c>
      <c r="O58" s="108">
        <f t="shared" si="14"/>
        <v>0</v>
      </c>
      <c r="P58" s="109">
        <f t="shared" si="15"/>
        <v>-140.94989010988979</v>
      </c>
      <c r="Q58" s="110">
        <f t="shared" si="16"/>
        <v>0.88254175824175851</v>
      </c>
      <c r="R58" s="293"/>
      <c r="S58" s="47">
        <v>0.32777777777777783</v>
      </c>
      <c r="T58" s="48">
        <v>0.34524305555555562</v>
      </c>
      <c r="U58" s="111">
        <v>15</v>
      </c>
      <c r="V58" s="112">
        <v>25.154617096224307</v>
      </c>
      <c r="W58" s="113"/>
      <c r="X58" s="116"/>
      <c r="Y58" s="282"/>
      <c r="Z58" s="283"/>
      <c r="AA58" s="117">
        <f t="shared" si="17"/>
        <v>-422.84967032966915</v>
      </c>
      <c r="AB58" s="110">
        <f t="shared" si="18"/>
        <v>0.88254175824175862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3646</v>
      </c>
      <c r="G59" s="103">
        <f t="shared" si="19"/>
        <v>65226.94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3176.3866950959518</v>
      </c>
      <c r="N59" s="106">
        <f t="shared" si="13"/>
        <v>794.09667377398796</v>
      </c>
      <c r="O59" s="108">
        <f t="shared" si="14"/>
        <v>0</v>
      </c>
      <c r="P59" s="109">
        <f t="shared" si="15"/>
        <v>-105.90332622601204</v>
      </c>
      <c r="Q59" s="110">
        <f t="shared" si="16"/>
        <v>0.88232963752665328</v>
      </c>
      <c r="R59" s="293"/>
      <c r="S59" s="47">
        <v>0.35555555555555562</v>
      </c>
      <c r="T59" s="48">
        <v>0.4033796296296297</v>
      </c>
      <c r="U59" s="111">
        <v>15</v>
      </c>
      <c r="V59" s="112">
        <v>68.870707819594273</v>
      </c>
      <c r="W59" s="113"/>
      <c r="X59" s="116"/>
      <c r="Y59" s="282"/>
      <c r="Z59" s="283"/>
      <c r="AA59" s="117">
        <f t="shared" si="17"/>
        <v>-423.61330490404816</v>
      </c>
      <c r="AB59" s="110">
        <f t="shared" si="18"/>
        <v>0.88232963752665328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1276</v>
      </c>
      <c r="G60" s="103">
        <f t="shared" si="19"/>
        <v>28429.280000000002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2941.9746900723203</v>
      </c>
      <c r="N60" s="106">
        <f t="shared" si="13"/>
        <v>588.39493801446406</v>
      </c>
      <c r="O60" s="108">
        <f t="shared" si="14"/>
        <v>0</v>
      </c>
      <c r="P60" s="109">
        <f t="shared" si="15"/>
        <v>-71.60506198553594</v>
      </c>
      <c r="Q60" s="110">
        <f t="shared" si="16"/>
        <v>0.89150748184009709</v>
      </c>
      <c r="R60" s="293"/>
      <c r="S60" s="47">
        <v>0.41319444444444453</v>
      </c>
      <c r="T60" s="48">
        <v>0.43126157407407417</v>
      </c>
      <c r="U60" s="111">
        <v>15</v>
      </c>
      <c r="V60" s="112">
        <v>26.023337406114116</v>
      </c>
      <c r="W60" s="113"/>
      <c r="X60" s="116"/>
      <c r="Y60" s="282"/>
      <c r="Z60" s="283"/>
      <c r="AA60" s="117">
        <f t="shared" si="17"/>
        <v>-358.0253099276797</v>
      </c>
      <c r="AB60" s="110">
        <f t="shared" si="18"/>
        <v>0.89150748184009709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5694</v>
      </c>
      <c r="G61" s="121">
        <f t="shared" si="19"/>
        <v>156471.12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3182.8560533891996</v>
      </c>
      <c r="N61" s="106">
        <f t="shared" si="13"/>
        <v>636.57121067783987</v>
      </c>
      <c r="O61" s="108">
        <f t="shared" si="14"/>
        <v>0</v>
      </c>
      <c r="P61" s="109">
        <f t="shared" si="15"/>
        <v>-83.428789322160128</v>
      </c>
      <c r="Q61" s="110">
        <f t="shared" si="16"/>
        <v>0.8841266814969998</v>
      </c>
      <c r="R61" s="293"/>
      <c r="S61" s="47">
        <v>0.44166666666666676</v>
      </c>
      <c r="T61" s="120">
        <v>0.51620370370370383</v>
      </c>
      <c r="U61" s="111">
        <v>15</v>
      </c>
      <c r="V61" s="112">
        <v>107.33755918248694</v>
      </c>
      <c r="W61" s="113"/>
      <c r="X61" s="116"/>
      <c r="Y61" s="282"/>
      <c r="Z61" s="283"/>
      <c r="AA61" s="117">
        <f t="shared" si="17"/>
        <v>-417.14394661080041</v>
      </c>
      <c r="AB61" s="110">
        <f t="shared" si="18"/>
        <v>0.88412668149699991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3659</v>
      </c>
      <c r="G62" s="121">
        <f t="shared" si="19"/>
        <v>51335.77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2706.3987012986986</v>
      </c>
      <c r="N62" s="106">
        <f t="shared" si="13"/>
        <v>902.13290043289953</v>
      </c>
      <c r="O62" s="123">
        <f t="shared" si="14"/>
        <v>0</v>
      </c>
      <c r="P62" s="124">
        <f t="shared" si="15"/>
        <v>-97.867099567100468</v>
      </c>
      <c r="Q62" s="125">
        <f t="shared" si="16"/>
        <v>0.90213290043289951</v>
      </c>
      <c r="R62" s="293"/>
      <c r="S62" s="47">
        <v>0.52638888888888891</v>
      </c>
      <c r="T62" s="120">
        <v>0.58271990740740742</v>
      </c>
      <c r="U62" s="111">
        <v>15</v>
      </c>
      <c r="V62" s="112">
        <v>81.118868367270139</v>
      </c>
      <c r="W62" s="113"/>
      <c r="X62" s="116"/>
      <c r="Y62" s="282"/>
      <c r="Z62" s="283"/>
      <c r="AA62" s="117">
        <f t="shared" si="17"/>
        <v>-293.6012987013014</v>
      </c>
      <c r="AB62" s="110">
        <f t="shared" si="18"/>
        <v>0.90213290043289951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5273</v>
      </c>
      <c r="G63" s="121">
        <f t="shared" si="19"/>
        <v>75298.44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3174.1522029372495</v>
      </c>
      <c r="N63" s="106">
        <f t="shared" si="13"/>
        <v>1058.0507343124166</v>
      </c>
      <c r="O63" s="123">
        <f t="shared" si="14"/>
        <v>0</v>
      </c>
      <c r="P63" s="124">
        <f t="shared" si="15"/>
        <v>-141.94926568758342</v>
      </c>
      <c r="Q63" s="125">
        <f t="shared" si="16"/>
        <v>0.88170894526034715</v>
      </c>
      <c r="R63" s="293"/>
      <c r="S63" s="47">
        <v>0.59305555555555556</v>
      </c>
      <c r="T63" s="120">
        <v>0.66226851851851853</v>
      </c>
      <c r="U63" s="111">
        <v>15</v>
      </c>
      <c r="V63" s="112">
        <v>99.673859277205736</v>
      </c>
      <c r="W63" s="113"/>
      <c r="X63" s="116"/>
      <c r="Y63" s="282"/>
      <c r="Z63" s="283"/>
      <c r="AA63" s="117">
        <f t="shared" si="17"/>
        <v>-425.84779706275049</v>
      </c>
      <c r="AB63" s="110">
        <f t="shared" si="18"/>
        <v>0.88170894526034704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3029.9336970874624</v>
      </c>
      <c r="N72" s="138">
        <f t="shared" ref="N72:N80" si="25">M72/L72</f>
        <v>835.84377850688622</v>
      </c>
      <c r="O72" s="139">
        <f t="shared" ref="O72:O80" si="26">L72-I72</f>
        <v>0</v>
      </c>
      <c r="P72" s="140">
        <f t="shared" ref="P72:P80" si="27">N72-K72</f>
        <v>-105.53553183794133</v>
      </c>
      <c r="Q72" s="141">
        <f t="shared" ref="Q72:Q80" si="28">N72/K72</f>
        <v>0.88789265848716858</v>
      </c>
      <c r="R72" s="294"/>
      <c r="S72" s="142">
        <v>0.25</v>
      </c>
      <c r="T72" s="143">
        <v>0.66226851851851853</v>
      </c>
      <c r="U72" s="144"/>
      <c r="V72" s="166"/>
      <c r="W72" s="99"/>
      <c r="X72" s="69"/>
      <c r="Y72" s="285"/>
      <c r="Z72" s="286"/>
      <c r="AA72" s="168">
        <f t="shared" ref="AA72:AA80" si="29">M72-J72</f>
        <v>-382.56630291253759</v>
      </c>
      <c r="AB72" s="141">
        <f t="shared" ref="AB72:AB80" si="30">M72/J72</f>
        <v>0.88789265848716847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2923</v>
      </c>
      <c r="G73" s="148">
        <f t="shared" ref="G73:G80" si="31">E73*F73</f>
        <v>73162.69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3216.6333753375307</v>
      </c>
      <c r="N73" s="152">
        <f t="shared" si="25"/>
        <v>643.32667506750613</v>
      </c>
      <c r="O73" s="154">
        <f t="shared" si="26"/>
        <v>0</v>
      </c>
      <c r="P73" s="155">
        <f t="shared" si="27"/>
        <v>-76.67332493249387</v>
      </c>
      <c r="Q73" s="156">
        <f t="shared" si="28"/>
        <v>0.89350927092709187</v>
      </c>
      <c r="R73" s="292">
        <f>Q89</f>
        <v>0.88469491044261739</v>
      </c>
      <c r="S73" s="157">
        <v>0.25</v>
      </c>
      <c r="T73" s="158">
        <v>0.28785879629629629</v>
      </c>
      <c r="U73" s="159"/>
      <c r="V73" s="160">
        <v>54.522844084336114</v>
      </c>
      <c r="W73" s="158"/>
      <c r="X73" s="169"/>
      <c r="Y73" s="295"/>
      <c r="Z73" s="296"/>
      <c r="AA73" s="115">
        <f t="shared" si="29"/>
        <v>-383.36662466246935</v>
      </c>
      <c r="AB73" s="156">
        <f t="shared" si="30"/>
        <v>0.89350927092709187</v>
      </c>
      <c r="AC73" s="277">
        <f>AB89</f>
        <v>0.88469491044261728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3530</v>
      </c>
      <c r="G74" s="103">
        <f t="shared" si="31"/>
        <v>87614.6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3210.4752034133012</v>
      </c>
      <c r="N74" s="106">
        <f t="shared" si="25"/>
        <v>642.09504068266028</v>
      </c>
      <c r="O74" s="108">
        <f t="shared" si="26"/>
        <v>0</v>
      </c>
      <c r="P74" s="109">
        <f t="shared" si="27"/>
        <v>-77.904959317339717</v>
      </c>
      <c r="Q74" s="110">
        <f t="shared" si="28"/>
        <v>0.89179866761480597</v>
      </c>
      <c r="R74" s="293"/>
      <c r="S74" s="47">
        <v>0.29791666666666666</v>
      </c>
      <c r="T74" s="48">
        <v>0.34372685185185187</v>
      </c>
      <c r="U74" s="111">
        <v>15</v>
      </c>
      <c r="V74" s="112">
        <v>65.971542086610498</v>
      </c>
      <c r="W74" s="113"/>
      <c r="X74" s="13"/>
      <c r="Y74" s="282"/>
      <c r="Z74" s="283"/>
      <c r="AA74" s="117">
        <f t="shared" si="29"/>
        <v>-389.52479658669881</v>
      </c>
      <c r="AB74" s="110">
        <f t="shared" si="30"/>
        <v>0.89179866761480586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2604</v>
      </c>
      <c r="G75" s="103">
        <f t="shared" si="31"/>
        <v>47340.72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3174.6865909090889</v>
      </c>
      <c r="N75" s="106">
        <f t="shared" si="25"/>
        <v>1058.228863636363</v>
      </c>
      <c r="O75" s="108">
        <f t="shared" si="26"/>
        <v>0</v>
      </c>
      <c r="P75" s="109">
        <f t="shared" si="27"/>
        <v>-141.77113636363697</v>
      </c>
      <c r="Q75" s="110">
        <f t="shared" si="28"/>
        <v>0.88185738636363586</v>
      </c>
      <c r="R75" s="293"/>
      <c r="S75" s="47">
        <v>0.35347222222222224</v>
      </c>
      <c r="T75" s="48">
        <v>0.38763888888888892</v>
      </c>
      <c r="U75" s="111">
        <v>15</v>
      </c>
      <c r="V75" s="112">
        <v>49.214306838162507</v>
      </c>
      <c r="W75" s="113"/>
      <c r="X75" s="13"/>
      <c r="Y75" s="282"/>
      <c r="Z75" s="283"/>
      <c r="AA75" s="117">
        <f t="shared" si="29"/>
        <v>-425.31340909091114</v>
      </c>
      <c r="AB75" s="110">
        <f t="shared" si="30"/>
        <v>0.88185738636363575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1506</v>
      </c>
      <c r="G76" s="103">
        <f t="shared" si="31"/>
        <v>35722.32</v>
      </c>
      <c r="H76" s="26">
        <v>2</v>
      </c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3176.617542383814</v>
      </c>
      <c r="N76" s="106">
        <f t="shared" si="25"/>
        <v>635.32350847676275</v>
      </c>
      <c r="O76" s="108">
        <f t="shared" si="26"/>
        <v>0</v>
      </c>
      <c r="P76" s="109">
        <f t="shared" si="27"/>
        <v>-84.676491523237246</v>
      </c>
      <c r="Q76" s="110">
        <f t="shared" si="28"/>
        <v>0.88239376177328155</v>
      </c>
      <c r="R76" s="293"/>
      <c r="S76" s="47">
        <v>0.3979166666666667</v>
      </c>
      <c r="T76" s="48">
        <v>0.41766203703703708</v>
      </c>
      <c r="U76" s="111">
        <v>15</v>
      </c>
      <c r="V76" s="112">
        <v>28.445350689649462</v>
      </c>
      <c r="W76" s="113"/>
      <c r="X76" s="116"/>
      <c r="Y76" s="282"/>
      <c r="Z76" s="283"/>
      <c r="AA76" s="117">
        <f t="shared" si="29"/>
        <v>-423.382457616186</v>
      </c>
      <c r="AB76" s="110">
        <f t="shared" si="30"/>
        <v>0.88239376177328166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2048</v>
      </c>
      <c r="G77" s="103">
        <f t="shared" si="31"/>
        <v>34119.68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3168.7315831599135</v>
      </c>
      <c r="N77" s="106">
        <f t="shared" si="25"/>
        <v>633.74631663198272</v>
      </c>
      <c r="O77" s="108">
        <f t="shared" si="26"/>
        <v>0</v>
      </c>
      <c r="P77" s="109">
        <f t="shared" si="27"/>
        <v>-86.253683368017278</v>
      </c>
      <c r="Q77" s="110">
        <f t="shared" si="28"/>
        <v>0.88020321754442044</v>
      </c>
      <c r="R77" s="293"/>
      <c r="S77" s="47">
        <v>0.42777777777777781</v>
      </c>
      <c r="T77" s="48">
        <v>0.45469907407407412</v>
      </c>
      <c r="U77" s="111">
        <v>15</v>
      </c>
      <c r="V77" s="112">
        <v>38.778923608752613</v>
      </c>
      <c r="W77" s="113"/>
      <c r="X77" s="116"/>
      <c r="Y77" s="282"/>
      <c r="Z77" s="283"/>
      <c r="AA77" s="117">
        <f t="shared" si="29"/>
        <v>-431.2684168400865</v>
      </c>
      <c r="AB77" s="110">
        <f t="shared" si="30"/>
        <v>0.88020321754442044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3683</v>
      </c>
      <c r="G78" s="121">
        <f t="shared" si="31"/>
        <v>110490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3186.72</v>
      </c>
      <c r="N78" s="106">
        <f t="shared" si="25"/>
        <v>796.68</v>
      </c>
      <c r="O78" s="108">
        <f t="shared" si="26"/>
        <v>0</v>
      </c>
      <c r="P78" s="109">
        <f t="shared" si="27"/>
        <v>-103.32000000000005</v>
      </c>
      <c r="Q78" s="110">
        <f t="shared" si="28"/>
        <v>0.88519999999999999</v>
      </c>
      <c r="R78" s="293"/>
      <c r="S78" s="47">
        <v>0.4645833333333334</v>
      </c>
      <c r="T78" s="120">
        <v>0.51273148148148151</v>
      </c>
      <c r="U78" s="111">
        <v>15</v>
      </c>
      <c r="V78" s="112">
        <v>69.344027715017333</v>
      </c>
      <c r="W78" s="113"/>
      <c r="X78" s="50"/>
      <c r="Y78" s="282"/>
      <c r="Z78" s="283"/>
      <c r="AA78" s="117">
        <f t="shared" si="29"/>
        <v>-413.2800000000002</v>
      </c>
      <c r="AB78" s="110">
        <f t="shared" si="30"/>
        <v>0.88519999999999999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3750</v>
      </c>
      <c r="G79" s="121">
        <f t="shared" si="31"/>
        <v>88950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3176.617542383814</v>
      </c>
      <c r="N79" s="106">
        <f t="shared" si="25"/>
        <v>635.32350847676275</v>
      </c>
      <c r="O79" s="123">
        <f t="shared" si="26"/>
        <v>0</v>
      </c>
      <c r="P79" s="124">
        <f t="shared" si="27"/>
        <v>-84.676491523237246</v>
      </c>
      <c r="Q79" s="125">
        <f t="shared" si="28"/>
        <v>0.88239376177328155</v>
      </c>
      <c r="R79" s="293"/>
      <c r="S79" s="47">
        <v>0.5229166666666667</v>
      </c>
      <c r="T79" s="120">
        <v>0.57209490740740743</v>
      </c>
      <c r="U79" s="111">
        <v>15</v>
      </c>
      <c r="V79" s="112">
        <v>70.830056498131128</v>
      </c>
      <c r="W79" s="113"/>
      <c r="X79" s="116"/>
      <c r="Y79" s="282"/>
      <c r="Z79" s="283"/>
      <c r="AA79" s="117">
        <f t="shared" si="29"/>
        <v>-423.382457616186</v>
      </c>
      <c r="AB79" s="110">
        <f t="shared" si="30"/>
        <v>0.88239376177328166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4394</v>
      </c>
      <c r="G80" s="121">
        <f t="shared" si="31"/>
        <v>73204.039999999994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3168.7315831599135</v>
      </c>
      <c r="N80" s="106">
        <f t="shared" si="25"/>
        <v>633.74631663198272</v>
      </c>
      <c r="O80" s="123">
        <f t="shared" si="26"/>
        <v>0</v>
      </c>
      <c r="P80" s="124">
        <f t="shared" si="27"/>
        <v>-86.253683368017278</v>
      </c>
      <c r="Q80" s="125">
        <f t="shared" si="28"/>
        <v>0.88020321754442044</v>
      </c>
      <c r="R80" s="293"/>
      <c r="S80" s="47">
        <v>0.58194444444444449</v>
      </c>
      <c r="T80" s="120">
        <v>0.6397222222222223</v>
      </c>
      <c r="U80" s="111">
        <v>15</v>
      </c>
      <c r="V80" s="112">
        <v>83.200483562919416</v>
      </c>
      <c r="W80" s="113"/>
      <c r="X80" s="116"/>
      <c r="Y80" s="282"/>
      <c r="Z80" s="283"/>
      <c r="AA80" s="117">
        <f t="shared" si="29"/>
        <v>-431.2684168400865</v>
      </c>
      <c r="AB80" s="110">
        <f t="shared" si="30"/>
        <v>0.88020321754442044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3184.9016775934224</v>
      </c>
      <c r="N89" s="138">
        <f>M89/L89</f>
        <v>688.62738974992919</v>
      </c>
      <c r="O89" s="139">
        <f>L89-I89</f>
        <v>0</v>
      </c>
      <c r="P89" s="140">
        <f>N89-K89</f>
        <v>-89.750988628449136</v>
      </c>
      <c r="Q89" s="141">
        <f>N89/K89</f>
        <v>0.88469491044261739</v>
      </c>
      <c r="R89" s="294"/>
      <c r="S89" s="142">
        <v>0.25</v>
      </c>
      <c r="T89" s="143">
        <v>0.6397222222222223</v>
      </c>
      <c r="U89" s="144"/>
      <c r="V89" s="166"/>
      <c r="W89" s="167"/>
      <c r="X89" s="138"/>
      <c r="Y89" s="285"/>
      <c r="Z89" s="286"/>
      <c r="AA89" s="168">
        <f>M89-J89</f>
        <v>-415.09832240657761</v>
      </c>
      <c r="AB89" s="141">
        <f>M89/J89</f>
        <v>0.88469491044261728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1398</v>
      </c>
      <c r="G90" s="148">
        <f t="shared" ref="G90:G92" si="36">E90*F90</f>
        <v>39940.86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3126.1778161628795</v>
      </c>
      <c r="N90" s="152">
        <f>M90/L90</f>
        <v>260.51481801357329</v>
      </c>
      <c r="O90" s="154">
        <f>L90-I90</f>
        <v>0</v>
      </c>
      <c r="P90" s="155">
        <f>N90-K90</f>
        <v>-39.48518198642671</v>
      </c>
      <c r="Q90" s="156">
        <f>N90/K90</f>
        <v>0.86838272671191097</v>
      </c>
      <c r="R90" s="292">
        <f>Q106</f>
        <v>0.89254168480650209</v>
      </c>
      <c r="S90" s="157">
        <v>0.70833333333333337</v>
      </c>
      <c r="T90" s="158">
        <v>0.72695601851851854</v>
      </c>
      <c r="U90" s="159"/>
      <c r="V90" s="160">
        <v>26.831487181031708</v>
      </c>
      <c r="W90" s="158"/>
      <c r="X90" s="169"/>
      <c r="Y90" s="295"/>
      <c r="Z90" s="296"/>
      <c r="AA90" s="115">
        <f>M90-J90</f>
        <v>-473.82218383712052</v>
      </c>
      <c r="AB90" s="156">
        <f>M90/J90</f>
        <v>0.86838272671191097</v>
      </c>
      <c r="AC90" s="277">
        <f>AB106</f>
        <v>0.89254168480650209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323</v>
      </c>
      <c r="G91" s="103">
        <f t="shared" si="36"/>
        <v>6514.9100000000008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3253.5300726392602</v>
      </c>
      <c r="N91" s="106">
        <f>M91/L91</f>
        <v>271.1275060532717</v>
      </c>
      <c r="O91" s="108">
        <f>L91-I91</f>
        <v>0</v>
      </c>
      <c r="P91" s="109">
        <f>N91-K91</f>
        <v>-28.872493946728298</v>
      </c>
      <c r="Q91" s="110">
        <f>N91/K91</f>
        <v>0.90375835351090572</v>
      </c>
      <c r="R91" s="293"/>
      <c r="S91" s="47">
        <v>0.72986111111111118</v>
      </c>
      <c r="T91" s="48">
        <v>0.73399305555555561</v>
      </c>
      <c r="U91" s="111">
        <v>5</v>
      </c>
      <c r="V91" s="112">
        <v>5.956606998342254</v>
      </c>
      <c r="W91" s="113"/>
      <c r="X91" s="13"/>
      <c r="Y91" s="282"/>
      <c r="Z91" s="283"/>
      <c r="AA91" s="117">
        <f>M91-J91</f>
        <v>-346.4699273607398</v>
      </c>
      <c r="AB91" s="110">
        <f>M91/J91</f>
        <v>0.90375835351090561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2014</v>
      </c>
      <c r="G92" s="103">
        <f t="shared" si="36"/>
        <v>41125.880000000005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3259.7423071080843</v>
      </c>
      <c r="N92" s="106">
        <f>M92/L92</f>
        <v>250.74940823908341</v>
      </c>
      <c r="O92" s="108">
        <f>L92-I92</f>
        <v>0</v>
      </c>
      <c r="P92" s="109">
        <f>N92-K92</f>
        <v>-26.173668683993498</v>
      </c>
      <c r="Q92" s="110">
        <f>N92/K92</f>
        <v>0.90548397419669013</v>
      </c>
      <c r="R92" s="293"/>
      <c r="S92" s="47">
        <v>0.73750000000000004</v>
      </c>
      <c r="T92" s="48">
        <v>0.76324074074074078</v>
      </c>
      <c r="U92" s="111">
        <v>5.0499999999999901</v>
      </c>
      <c r="V92" s="112">
        <v>37.070414963937601</v>
      </c>
      <c r="W92" s="113"/>
      <c r="X92" s="13"/>
      <c r="Y92" s="282"/>
      <c r="Z92" s="283"/>
      <c r="AA92" s="117">
        <f>M92-J92</f>
        <v>-340.25769289191567</v>
      </c>
      <c r="AB92" s="110">
        <f>M92/J92</f>
        <v>0.90548397419669013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3213.1500653034077</v>
      </c>
      <c r="N106" s="138">
        <f t="shared" ref="N106:N111" si="40">M106/L106</f>
        <v>260.52568097054655</v>
      </c>
      <c r="O106" s="139">
        <f t="shared" ref="O106:O111" si="41">L106-I106</f>
        <v>0</v>
      </c>
      <c r="P106" s="140">
        <f t="shared" ref="P106:P111" si="42">N106-K106</f>
        <v>-31.366210921345328</v>
      </c>
      <c r="Q106" s="141">
        <f t="shared" ref="Q106:Q111" si="43">N106/K106</f>
        <v>0.89254168480650209</v>
      </c>
      <c r="R106" s="294"/>
      <c r="S106" s="142">
        <v>0.70833333333333337</v>
      </c>
      <c r="T106" s="143">
        <v>0.76324074074074078</v>
      </c>
      <c r="U106" s="144"/>
      <c r="V106" s="166"/>
      <c r="W106" s="167"/>
      <c r="X106" s="138"/>
      <c r="Y106" s="285"/>
      <c r="Z106" s="286"/>
      <c r="AA106" s="168">
        <f t="shared" ref="AA106:AA111" si="44">M106-J106</f>
        <v>-386.8499346965923</v>
      </c>
      <c r="AB106" s="141">
        <f t="shared" ref="AB106:AB111" si="45">M106/J106</f>
        <v>0.89254168480650209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2895</v>
      </c>
      <c r="G107" s="148">
        <f t="shared" ref="G107:G111" si="46">E107*F107</f>
        <v>49851.899999999994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2980.4468214772942</v>
      </c>
      <c r="N107" s="152">
        <f t="shared" si="40"/>
        <v>993.48227382576476</v>
      </c>
      <c r="O107" s="154">
        <f t="shared" si="41"/>
        <v>0</v>
      </c>
      <c r="P107" s="155">
        <f t="shared" si="42"/>
        <v>-106.51772617423524</v>
      </c>
      <c r="Q107" s="156">
        <f t="shared" si="43"/>
        <v>0.90316570347796798</v>
      </c>
      <c r="R107" s="292">
        <f>Q123</f>
        <v>0.89709627660576341</v>
      </c>
      <c r="S107" s="157">
        <v>0.70833333333333337</v>
      </c>
      <c r="T107" s="158">
        <v>0.74879629629629629</v>
      </c>
      <c r="U107" s="159"/>
      <c r="V107" s="160">
        <v>58.279852117577299</v>
      </c>
      <c r="W107" s="161"/>
      <c r="X107" s="162"/>
      <c r="Y107" s="295"/>
      <c r="Z107" s="296"/>
      <c r="AA107" s="115">
        <f t="shared" si="44"/>
        <v>-319.55317852270582</v>
      </c>
      <c r="AB107" s="156">
        <f t="shared" si="45"/>
        <v>0.90316570347796798</v>
      </c>
      <c r="AC107" s="277">
        <f>AB123</f>
        <v>0.89709627660576341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1205</v>
      </c>
      <c r="G108" s="103">
        <f t="shared" si="46"/>
        <v>26763.05</v>
      </c>
      <c r="H108" s="26"/>
      <c r="I108" s="104">
        <v>4</v>
      </c>
      <c r="J108" s="105">
        <v>3000</v>
      </c>
      <c r="K108" s="106">
        <f t="shared" ref="K108:K152" si="47">J108/I108</f>
        <v>750</v>
      </c>
      <c r="L108" s="107">
        <v>4</v>
      </c>
      <c r="M108" s="105">
        <f>F108/V108*60</f>
        <v>2685.9196452933179</v>
      </c>
      <c r="N108" s="106">
        <f t="shared" si="40"/>
        <v>671.47991132332947</v>
      </c>
      <c r="O108" s="108">
        <f t="shared" si="41"/>
        <v>0</v>
      </c>
      <c r="P108" s="109">
        <f t="shared" si="42"/>
        <v>-78.520088676670525</v>
      </c>
      <c r="Q108" s="110">
        <f t="shared" si="43"/>
        <v>0.89530654843110602</v>
      </c>
      <c r="R108" s="293"/>
      <c r="S108" s="47">
        <v>0.75208333333333333</v>
      </c>
      <c r="T108" s="48">
        <v>0.77077546296296295</v>
      </c>
      <c r="U108" s="111">
        <v>4.7333333333333272</v>
      </c>
      <c r="V108" s="112">
        <v>26.918154504992433</v>
      </c>
      <c r="W108" s="113"/>
      <c r="X108" s="116"/>
      <c r="Y108" s="282"/>
      <c r="Z108" s="283"/>
      <c r="AA108" s="117">
        <f t="shared" si="44"/>
        <v>-314.0803547066821</v>
      </c>
      <c r="AB108" s="110">
        <f t="shared" si="45"/>
        <v>0.89530654843110602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1922</v>
      </c>
      <c r="G109" s="103">
        <f t="shared" si="46"/>
        <v>47165.88</v>
      </c>
      <c r="H109" s="26"/>
      <c r="I109" s="104">
        <v>4</v>
      </c>
      <c r="J109" s="105">
        <v>3000</v>
      </c>
      <c r="K109" s="106">
        <f t="shared" si="47"/>
        <v>750</v>
      </c>
      <c r="L109" s="107">
        <v>4</v>
      </c>
      <c r="M109" s="105">
        <f>F109/V109*60</f>
        <v>2685.9248078299374</v>
      </c>
      <c r="N109" s="106">
        <f t="shared" si="40"/>
        <v>671.48120195748436</v>
      </c>
      <c r="O109" s="108">
        <f t="shared" si="41"/>
        <v>0</v>
      </c>
      <c r="P109" s="109">
        <f t="shared" si="42"/>
        <v>-78.518798042515641</v>
      </c>
      <c r="Q109" s="110">
        <f t="shared" si="43"/>
        <v>0.89530826927664586</v>
      </c>
      <c r="R109" s="293"/>
      <c r="S109" s="47">
        <v>0.77361111111111114</v>
      </c>
      <c r="T109" s="48">
        <v>0.80342592592592599</v>
      </c>
      <c r="U109" s="111">
        <v>5</v>
      </c>
      <c r="V109" s="112">
        <v>42.934932379276653</v>
      </c>
      <c r="W109" s="113"/>
      <c r="X109" s="116"/>
      <c r="Y109" s="282"/>
      <c r="Z109" s="283"/>
      <c r="AA109" s="117">
        <f t="shared" si="44"/>
        <v>-314.07519217006256</v>
      </c>
      <c r="AB109" s="110">
        <f t="shared" si="45"/>
        <v>0.89530826927664586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1011</v>
      </c>
      <c r="G110" s="103">
        <f t="shared" si="46"/>
        <v>22727.279999999999</v>
      </c>
      <c r="H110" s="26"/>
      <c r="I110" s="104">
        <v>5</v>
      </c>
      <c r="J110" s="105">
        <v>3000</v>
      </c>
      <c r="K110" s="106">
        <f t="shared" si="47"/>
        <v>600</v>
      </c>
      <c r="L110" s="107">
        <v>5</v>
      </c>
      <c r="M110" s="105">
        <f>F110/V110*60</f>
        <v>2687.3817574676323</v>
      </c>
      <c r="N110" s="106">
        <f t="shared" si="40"/>
        <v>537.47635149352641</v>
      </c>
      <c r="O110" s="108">
        <f t="shared" si="41"/>
        <v>0</v>
      </c>
      <c r="P110" s="109">
        <f t="shared" si="42"/>
        <v>-62.523648506473592</v>
      </c>
      <c r="Q110" s="110">
        <f t="shared" si="43"/>
        <v>0.89579391915587736</v>
      </c>
      <c r="R110" s="293"/>
      <c r="S110" s="47">
        <v>0.80625000000000002</v>
      </c>
      <c r="T110" s="48">
        <v>0.82192129629629629</v>
      </c>
      <c r="U110" s="111">
        <v>5</v>
      </c>
      <c r="V110" s="112">
        <v>22.572155902837189</v>
      </c>
      <c r="W110" s="113"/>
      <c r="X110" s="116"/>
      <c r="Y110" s="282"/>
      <c r="Z110" s="283"/>
      <c r="AA110" s="117">
        <f t="shared" si="44"/>
        <v>-312.61824253236773</v>
      </c>
      <c r="AB110" s="110">
        <f t="shared" si="45"/>
        <v>0.89579391915587747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3176</v>
      </c>
      <c r="G111" s="103">
        <f t="shared" si="46"/>
        <v>73905.52</v>
      </c>
      <c r="H111" s="13"/>
      <c r="I111" s="104">
        <v>5</v>
      </c>
      <c r="J111" s="105">
        <v>3000</v>
      </c>
      <c r="K111" s="106">
        <f t="shared" si="47"/>
        <v>600</v>
      </c>
      <c r="L111" s="107">
        <v>5</v>
      </c>
      <c r="M111" s="105">
        <f>F111/V111*60</f>
        <v>2685.8999999999983</v>
      </c>
      <c r="N111" s="106">
        <f t="shared" si="40"/>
        <v>537.17999999999961</v>
      </c>
      <c r="O111" s="108">
        <f t="shared" si="41"/>
        <v>0</v>
      </c>
      <c r="P111" s="109">
        <f t="shared" si="42"/>
        <v>-62.820000000000391</v>
      </c>
      <c r="Q111" s="110">
        <f t="shared" si="43"/>
        <v>0.89529999999999932</v>
      </c>
      <c r="R111" s="293"/>
      <c r="S111" s="47">
        <v>0.82499999999999996</v>
      </c>
      <c r="T111" s="48">
        <v>0.87425925925925918</v>
      </c>
      <c r="U111" s="111">
        <v>5</v>
      </c>
      <c r="V111" s="112">
        <v>70.94828549089695</v>
      </c>
      <c r="W111" s="113"/>
      <c r="X111" s="116"/>
      <c r="Y111" s="282"/>
      <c r="Z111" s="283"/>
      <c r="AA111" s="117">
        <f t="shared" si="44"/>
        <v>-314.10000000000173</v>
      </c>
      <c r="AB111" s="110">
        <f t="shared" si="45"/>
        <v>0.89529999999999943</v>
      </c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8">AVERAGE(I107:I122)</f>
        <v>4.2</v>
      </c>
      <c r="J123" s="137">
        <f t="shared" si="48"/>
        <v>3060</v>
      </c>
      <c r="K123" s="138">
        <f t="shared" ref="K123" si="49">J123/I123</f>
        <v>728.57142857142856</v>
      </c>
      <c r="L123" s="136">
        <f t="shared" ref="L123:M123" si="50">AVERAGE(L107:L122)</f>
        <v>4.2</v>
      </c>
      <c r="M123" s="137">
        <f t="shared" si="50"/>
        <v>2745.114606413636</v>
      </c>
      <c r="N123" s="138">
        <f t="shared" ref="N123:N135" si="51">M123/L123</f>
        <v>653.59871581277048</v>
      </c>
      <c r="O123" s="139">
        <f t="shared" ref="O123:O135" si="52">L123-I123</f>
        <v>0</v>
      </c>
      <c r="P123" s="140">
        <f t="shared" ref="P123:P135" si="53">N123-K123</f>
        <v>-74.972712758658076</v>
      </c>
      <c r="Q123" s="141">
        <f t="shared" ref="Q123:Q135" si="54">N123/K123</f>
        <v>0.89709627660576341</v>
      </c>
      <c r="R123" s="294"/>
      <c r="S123" s="142">
        <v>0.70833333333333337</v>
      </c>
      <c r="T123" s="143">
        <v>0.87425925925925918</v>
      </c>
      <c r="U123" s="144"/>
      <c r="V123" s="166"/>
      <c r="W123" s="99"/>
      <c r="X123" s="69"/>
      <c r="Y123" s="285"/>
      <c r="Z123" s="286"/>
      <c r="AA123" s="168">
        <f t="shared" ref="AA123:AA135" si="55">M123-J123</f>
        <v>-314.88539358636399</v>
      </c>
      <c r="AB123" s="141">
        <f t="shared" ref="AB123:AB135" si="56">M123/J123</f>
        <v>0.89709627660576341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485</v>
      </c>
      <c r="G124" s="148">
        <f t="shared" ref="G124:G135" si="57">E124*F124</f>
        <v>10805.800000000001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8">F124/V124*60</f>
        <v>2944.7488235294145</v>
      </c>
      <c r="N124" s="152">
        <f t="shared" si="51"/>
        <v>588.9497647058829</v>
      </c>
      <c r="O124" s="154">
        <f t="shared" si="52"/>
        <v>0</v>
      </c>
      <c r="P124" s="155">
        <f t="shared" si="53"/>
        <v>-71.050235294117101</v>
      </c>
      <c r="Q124" s="156">
        <f t="shared" si="54"/>
        <v>0.89234812834224686</v>
      </c>
      <c r="R124" s="292">
        <f>Q140</f>
        <v>0.88764186427718672</v>
      </c>
      <c r="S124" s="157">
        <v>0.70833333333333337</v>
      </c>
      <c r="T124" s="158">
        <v>0.71518518518518526</v>
      </c>
      <c r="U124" s="159"/>
      <c r="V124" s="160">
        <v>9.8819973260477738</v>
      </c>
      <c r="W124" s="161"/>
      <c r="X124" s="162"/>
      <c r="Y124" s="295"/>
      <c r="Z124" s="296"/>
      <c r="AA124" s="115">
        <f t="shared" si="55"/>
        <v>-355.25117647058551</v>
      </c>
      <c r="AB124" s="156">
        <f t="shared" si="56"/>
        <v>0.89234812834224686</v>
      </c>
      <c r="AC124" s="277">
        <f>AB140</f>
        <v>0.88764186427718661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2476</v>
      </c>
      <c r="G125" s="103">
        <f t="shared" si="57"/>
        <v>34738.28</v>
      </c>
      <c r="H125" s="26">
        <v>2</v>
      </c>
      <c r="I125" s="104">
        <v>3</v>
      </c>
      <c r="J125" s="105">
        <v>3000</v>
      </c>
      <c r="K125" s="106">
        <f t="shared" si="47"/>
        <v>1000</v>
      </c>
      <c r="L125" s="107">
        <v>3</v>
      </c>
      <c r="M125" s="105">
        <f t="shared" si="58"/>
        <v>2704.5151742993894</v>
      </c>
      <c r="N125" s="106">
        <f t="shared" si="51"/>
        <v>901.50505809979643</v>
      </c>
      <c r="O125" s="108">
        <f t="shared" si="52"/>
        <v>0</v>
      </c>
      <c r="P125" s="109">
        <f t="shared" si="53"/>
        <v>-98.494941900203571</v>
      </c>
      <c r="Q125" s="110">
        <f t="shared" si="54"/>
        <v>0.90150505809979642</v>
      </c>
      <c r="R125" s="293"/>
      <c r="S125" s="47">
        <v>0.72499999999999998</v>
      </c>
      <c r="T125" s="48">
        <v>0.76313657407407409</v>
      </c>
      <c r="U125" s="111">
        <v>15</v>
      </c>
      <c r="V125" s="112">
        <v>54.930362902653997</v>
      </c>
      <c r="W125" s="113"/>
      <c r="X125" s="116"/>
      <c r="Y125" s="282"/>
      <c r="Z125" s="283"/>
      <c r="AA125" s="117">
        <f t="shared" si="55"/>
        <v>-295.4848257006106</v>
      </c>
      <c r="AB125" s="110">
        <f t="shared" si="56"/>
        <v>0.90150505809979642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473</v>
      </c>
      <c r="G126" s="103">
        <f t="shared" si="57"/>
        <v>7899.0999999999995</v>
      </c>
      <c r="H126" s="26">
        <v>2</v>
      </c>
      <c r="I126" s="104">
        <v>3</v>
      </c>
      <c r="J126" s="105">
        <v>3600</v>
      </c>
      <c r="K126" s="106">
        <f t="shared" si="47"/>
        <v>1200</v>
      </c>
      <c r="L126" s="107">
        <v>3</v>
      </c>
      <c r="M126" s="105">
        <f t="shared" si="58"/>
        <v>3175.2525000000001</v>
      </c>
      <c r="N126" s="106">
        <f t="shared" si="51"/>
        <v>1058.4175</v>
      </c>
      <c r="O126" s="108">
        <f t="shared" si="52"/>
        <v>0</v>
      </c>
      <c r="P126" s="109">
        <f t="shared" si="53"/>
        <v>-141.58249999999998</v>
      </c>
      <c r="Q126" s="110">
        <f t="shared" si="54"/>
        <v>0.88201458333333338</v>
      </c>
      <c r="R126" s="293"/>
      <c r="S126" s="47">
        <v>0.77291666666666659</v>
      </c>
      <c r="T126" s="48">
        <v>0.7791203703703703</v>
      </c>
      <c r="U126" s="111">
        <v>15</v>
      </c>
      <c r="V126" s="112">
        <v>8.9378718700323834</v>
      </c>
      <c r="W126" s="113"/>
      <c r="X126" s="116"/>
      <c r="Y126" s="282"/>
      <c r="Z126" s="283"/>
      <c r="AA126" s="117">
        <f t="shared" si="55"/>
        <v>-424.74749999999995</v>
      </c>
      <c r="AB126" s="110">
        <f t="shared" si="56"/>
        <v>0.88201458333333338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447</v>
      </c>
      <c r="G127" s="103">
        <f t="shared" si="57"/>
        <v>8126.46</v>
      </c>
      <c r="H127" s="26">
        <v>2</v>
      </c>
      <c r="I127" s="104">
        <v>3</v>
      </c>
      <c r="J127" s="105">
        <v>3600</v>
      </c>
      <c r="K127" s="106">
        <f t="shared" si="47"/>
        <v>1200</v>
      </c>
      <c r="L127" s="107">
        <v>3</v>
      </c>
      <c r="M127" s="105">
        <f t="shared" si="58"/>
        <v>3179.4831732776743</v>
      </c>
      <c r="N127" s="106">
        <f t="shared" si="51"/>
        <v>1059.8277244258913</v>
      </c>
      <c r="O127" s="108">
        <f t="shared" si="52"/>
        <v>0</v>
      </c>
      <c r="P127" s="109">
        <f t="shared" si="53"/>
        <v>-140.17227557410865</v>
      </c>
      <c r="Q127" s="110">
        <f t="shared" si="54"/>
        <v>0.88318977035490942</v>
      </c>
      <c r="R127" s="293"/>
      <c r="S127" s="47">
        <v>0.78888888888888875</v>
      </c>
      <c r="T127" s="48">
        <v>0.79474537037037019</v>
      </c>
      <c r="U127" s="111">
        <v>15</v>
      </c>
      <c r="V127" s="112">
        <v>8.4353332093126721</v>
      </c>
      <c r="W127" s="113"/>
      <c r="X127" s="116"/>
      <c r="Y127" s="282"/>
      <c r="Z127" s="283"/>
      <c r="AA127" s="117">
        <f t="shared" si="55"/>
        <v>-420.51682672232573</v>
      </c>
      <c r="AB127" s="110">
        <f t="shared" si="56"/>
        <v>0.88318977035490953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1087</v>
      </c>
      <c r="G128" s="103">
        <f t="shared" si="57"/>
        <v>32610</v>
      </c>
      <c r="H128" s="13">
        <v>2</v>
      </c>
      <c r="I128" s="104">
        <v>4</v>
      </c>
      <c r="J128" s="105">
        <v>3600</v>
      </c>
      <c r="K128" s="106">
        <f t="shared" si="47"/>
        <v>900</v>
      </c>
      <c r="L128" s="107">
        <v>4</v>
      </c>
      <c r="M128" s="105">
        <f t="shared" si="58"/>
        <v>3188.5199999999991</v>
      </c>
      <c r="N128" s="106">
        <f t="shared" si="51"/>
        <v>797.12999999999977</v>
      </c>
      <c r="O128" s="108">
        <f t="shared" si="52"/>
        <v>0</v>
      </c>
      <c r="P128" s="109">
        <f t="shared" si="53"/>
        <v>-102.87000000000023</v>
      </c>
      <c r="Q128" s="110">
        <f t="shared" si="54"/>
        <v>0.88569999999999971</v>
      </c>
      <c r="R128" s="293"/>
      <c r="S128" s="47">
        <v>0.80486111111111092</v>
      </c>
      <c r="T128" s="48">
        <v>0.8190624999999998</v>
      </c>
      <c r="U128" s="111">
        <v>15</v>
      </c>
      <c r="V128" s="112">
        <v>20.454630988671866</v>
      </c>
      <c r="W128" s="113"/>
      <c r="X128" s="116"/>
      <c r="Y128" s="282"/>
      <c r="Z128" s="283"/>
      <c r="AA128" s="117">
        <f t="shared" si="55"/>
        <v>-411.48000000000093</v>
      </c>
      <c r="AB128" s="110">
        <f t="shared" si="56"/>
        <v>0.88569999999999971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3246</v>
      </c>
      <c r="G129" s="121">
        <f t="shared" si="57"/>
        <v>46352.88</v>
      </c>
      <c r="H129" s="122">
        <v>2</v>
      </c>
      <c r="I129" s="104">
        <v>3</v>
      </c>
      <c r="J129" s="105">
        <v>3600</v>
      </c>
      <c r="K129" s="106">
        <f t="shared" si="47"/>
        <v>1200</v>
      </c>
      <c r="L129" s="107">
        <v>3</v>
      </c>
      <c r="M129" s="105">
        <f t="shared" si="58"/>
        <v>3181.6669194312835</v>
      </c>
      <c r="N129" s="106">
        <f t="shared" si="51"/>
        <v>1060.5556398104279</v>
      </c>
      <c r="O129" s="108">
        <f t="shared" si="52"/>
        <v>0</v>
      </c>
      <c r="P129" s="109">
        <f t="shared" si="53"/>
        <v>-139.44436018957208</v>
      </c>
      <c r="Q129" s="110">
        <f t="shared" si="54"/>
        <v>0.88379636650868998</v>
      </c>
      <c r="R129" s="293"/>
      <c r="S129" s="47">
        <v>0.82916666666666639</v>
      </c>
      <c r="T129" s="120">
        <v>0.87166666666666637</v>
      </c>
      <c r="U129" s="111">
        <v>15</v>
      </c>
      <c r="V129" s="112">
        <v>61.213195765574653</v>
      </c>
      <c r="W129" s="113"/>
      <c r="X129" s="116"/>
      <c r="Y129" s="282"/>
      <c r="Z129" s="283"/>
      <c r="AA129" s="117">
        <f t="shared" si="55"/>
        <v>-418.33308056871647</v>
      </c>
      <c r="AB129" s="110">
        <f t="shared" si="56"/>
        <v>0.88379636650868987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1368</v>
      </c>
      <c r="G130" s="121">
        <f t="shared" si="57"/>
        <v>30479.040000000001</v>
      </c>
      <c r="H130" s="62"/>
      <c r="I130" s="104">
        <v>5</v>
      </c>
      <c r="J130" s="105">
        <v>3300</v>
      </c>
      <c r="K130" s="106">
        <f t="shared" si="47"/>
        <v>660</v>
      </c>
      <c r="L130" s="107">
        <v>5</v>
      </c>
      <c r="M130" s="105">
        <f t="shared" si="58"/>
        <v>2944.748823529414</v>
      </c>
      <c r="N130" s="106">
        <f t="shared" si="51"/>
        <v>588.94976470588279</v>
      </c>
      <c r="O130" s="123">
        <f t="shared" si="52"/>
        <v>0</v>
      </c>
      <c r="P130" s="124">
        <f t="shared" si="53"/>
        <v>-71.050235294117215</v>
      </c>
      <c r="Q130" s="125">
        <f t="shared" si="54"/>
        <v>0.89234812834224664</v>
      </c>
      <c r="R130" s="293"/>
      <c r="S130" s="47">
        <v>0.88194444444444409</v>
      </c>
      <c r="T130" s="120">
        <v>0.90129629629629593</v>
      </c>
      <c r="U130" s="111">
        <v>15</v>
      </c>
      <c r="V130" s="112">
        <v>27.873345035120323</v>
      </c>
      <c r="W130" s="113"/>
      <c r="X130" s="116"/>
      <c r="Y130" s="282"/>
      <c r="Z130" s="283"/>
      <c r="AA130" s="117">
        <f t="shared" si="55"/>
        <v>-355.25117647058596</v>
      </c>
      <c r="AB130" s="110">
        <f t="shared" si="56"/>
        <v>0.89234812834224664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6332</v>
      </c>
      <c r="G131" s="121">
        <f t="shared" si="57"/>
        <v>88837.959999999992</v>
      </c>
      <c r="H131" s="62"/>
      <c r="I131" s="104">
        <v>3</v>
      </c>
      <c r="J131" s="105">
        <v>3000</v>
      </c>
      <c r="K131" s="106">
        <f t="shared" si="47"/>
        <v>1000</v>
      </c>
      <c r="L131" s="118">
        <v>3</v>
      </c>
      <c r="M131" s="105">
        <f t="shared" si="58"/>
        <v>2704.5151742993894</v>
      </c>
      <c r="N131" s="106">
        <f t="shared" si="51"/>
        <v>901.50505809979643</v>
      </c>
      <c r="O131" s="123">
        <f t="shared" si="52"/>
        <v>0</v>
      </c>
      <c r="P131" s="124">
        <f t="shared" si="53"/>
        <v>-98.494941900203571</v>
      </c>
      <c r="Q131" s="125">
        <f t="shared" si="54"/>
        <v>0.90150505809979642</v>
      </c>
      <c r="R131" s="293"/>
      <c r="S131" s="47">
        <v>0.91111111111111076</v>
      </c>
      <c r="T131" s="120">
        <v>1.0086574074074071</v>
      </c>
      <c r="U131" s="111">
        <v>15</v>
      </c>
      <c r="V131" s="112">
        <v>140.47619462827348</v>
      </c>
      <c r="W131" s="113"/>
      <c r="X131" s="116"/>
      <c r="Y131" s="282"/>
      <c r="Z131" s="283"/>
      <c r="AA131" s="117">
        <f t="shared" si="55"/>
        <v>-295.4848257006106</v>
      </c>
      <c r="AB131" s="110">
        <f t="shared" si="56"/>
        <v>0.90150505809979642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1199</v>
      </c>
      <c r="G132" s="121">
        <f t="shared" si="57"/>
        <v>20023.3</v>
      </c>
      <c r="H132" s="62"/>
      <c r="I132" s="104">
        <v>3</v>
      </c>
      <c r="J132" s="105">
        <v>3600</v>
      </c>
      <c r="K132" s="106">
        <f t="shared" si="47"/>
        <v>1200</v>
      </c>
      <c r="L132" s="118">
        <v>3</v>
      </c>
      <c r="M132" s="105">
        <f t="shared" si="58"/>
        <v>3175.2524999999996</v>
      </c>
      <c r="N132" s="106">
        <f t="shared" si="51"/>
        <v>1058.4174999999998</v>
      </c>
      <c r="O132" s="123">
        <f t="shared" si="52"/>
        <v>0</v>
      </c>
      <c r="P132" s="124">
        <f t="shared" si="53"/>
        <v>-141.58250000000021</v>
      </c>
      <c r="Q132" s="125">
        <f t="shared" si="54"/>
        <v>0.88201458333333316</v>
      </c>
      <c r="R132" s="293"/>
      <c r="S132" s="47">
        <v>1.0187499999999998</v>
      </c>
      <c r="T132" s="120">
        <v>1.0344791666666664</v>
      </c>
      <c r="U132" s="111">
        <v>15</v>
      </c>
      <c r="V132" s="112">
        <v>22.656465903105346</v>
      </c>
      <c r="W132" s="113"/>
      <c r="X132" s="116"/>
      <c r="Y132" s="282"/>
      <c r="Z132" s="283"/>
      <c r="AA132" s="117">
        <f t="shared" si="55"/>
        <v>-424.7475000000004</v>
      </c>
      <c r="AB132" s="110">
        <f t="shared" si="56"/>
        <v>0.88201458333333327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1155</v>
      </c>
      <c r="G133" s="121">
        <f t="shared" si="57"/>
        <v>20997.9</v>
      </c>
      <c r="H133" s="62"/>
      <c r="I133" s="104">
        <v>3</v>
      </c>
      <c r="J133" s="105">
        <v>3600</v>
      </c>
      <c r="K133" s="106">
        <f t="shared" si="47"/>
        <v>1200</v>
      </c>
      <c r="L133" s="118">
        <v>3</v>
      </c>
      <c r="M133" s="105">
        <f t="shared" si="58"/>
        <v>3179.4831732776734</v>
      </c>
      <c r="N133" s="106">
        <f t="shared" si="51"/>
        <v>1059.8277244258911</v>
      </c>
      <c r="O133" s="123">
        <f t="shared" si="52"/>
        <v>0</v>
      </c>
      <c r="P133" s="124">
        <f t="shared" si="53"/>
        <v>-140.17227557410888</v>
      </c>
      <c r="Q133" s="125">
        <f t="shared" si="54"/>
        <v>0.88318977035490931</v>
      </c>
      <c r="R133" s="293"/>
      <c r="S133" s="47">
        <v>1.0444444444444443</v>
      </c>
      <c r="T133" s="120">
        <v>1.0595717592592591</v>
      </c>
      <c r="U133" s="111">
        <v>15</v>
      </c>
      <c r="V133" s="112">
        <v>21.795995205271002</v>
      </c>
      <c r="W133" s="113"/>
      <c r="X133" s="116"/>
      <c r="Y133" s="282"/>
      <c r="Z133" s="283"/>
      <c r="AA133" s="117">
        <f t="shared" si="55"/>
        <v>-420.51682672232664</v>
      </c>
      <c r="AB133" s="110">
        <f t="shared" si="56"/>
        <v>0.88318977035490931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2580</v>
      </c>
      <c r="G134" s="121">
        <f t="shared" si="57"/>
        <v>77400</v>
      </c>
      <c r="H134" s="62"/>
      <c r="I134" s="104">
        <v>4</v>
      </c>
      <c r="J134" s="105">
        <v>3600</v>
      </c>
      <c r="K134" s="106">
        <f t="shared" si="47"/>
        <v>900</v>
      </c>
      <c r="L134" s="118">
        <v>4</v>
      </c>
      <c r="M134" s="105">
        <f t="shared" si="58"/>
        <v>3188.5199999999995</v>
      </c>
      <c r="N134" s="106">
        <f t="shared" si="51"/>
        <v>797.12999999999988</v>
      </c>
      <c r="O134" s="123">
        <f t="shared" si="52"/>
        <v>0</v>
      </c>
      <c r="P134" s="124">
        <f t="shared" si="53"/>
        <v>-102.87000000000012</v>
      </c>
      <c r="Q134" s="125">
        <f t="shared" si="54"/>
        <v>0.88569999999999982</v>
      </c>
      <c r="R134" s="293"/>
      <c r="S134" s="47">
        <v>1.0694444444444444</v>
      </c>
      <c r="T134" s="120">
        <v>1.1031481481481482</v>
      </c>
      <c r="U134" s="111">
        <v>15</v>
      </c>
      <c r="V134" s="112">
        <v>48.54917014790562</v>
      </c>
      <c r="W134" s="126"/>
      <c r="X134" s="127"/>
      <c r="Y134" s="282"/>
      <c r="Z134" s="283"/>
      <c r="AA134" s="117">
        <f t="shared" si="55"/>
        <v>-411.48000000000047</v>
      </c>
      <c r="AB134" s="110">
        <f t="shared" si="56"/>
        <v>0.88569999999999982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8185</v>
      </c>
      <c r="G135" s="121">
        <f t="shared" si="57"/>
        <v>116881.79999999999</v>
      </c>
      <c r="H135" s="62"/>
      <c r="I135" s="104">
        <v>3</v>
      </c>
      <c r="J135" s="105">
        <v>3600</v>
      </c>
      <c r="K135" s="106">
        <f t="shared" si="47"/>
        <v>1200</v>
      </c>
      <c r="L135" s="118">
        <v>3</v>
      </c>
      <c r="M135" s="105">
        <f t="shared" si="58"/>
        <v>3181.6669194312835</v>
      </c>
      <c r="N135" s="106">
        <f t="shared" si="51"/>
        <v>1060.5556398104279</v>
      </c>
      <c r="O135" s="123">
        <f t="shared" si="52"/>
        <v>0</v>
      </c>
      <c r="P135" s="124">
        <f t="shared" si="53"/>
        <v>-139.44436018957208</v>
      </c>
      <c r="Q135" s="125">
        <f t="shared" si="54"/>
        <v>0.88379636650868998</v>
      </c>
      <c r="R135" s="293"/>
      <c r="S135" s="47">
        <v>1.1131944444444446</v>
      </c>
      <c r="T135" s="120">
        <v>1.2203819444444446</v>
      </c>
      <c r="U135" s="111">
        <v>15</v>
      </c>
      <c r="V135" s="112">
        <v>154.35305216920165</v>
      </c>
      <c r="W135" s="126"/>
      <c r="X135" s="127"/>
      <c r="Y135" s="282"/>
      <c r="Z135" s="283"/>
      <c r="AA135" s="117">
        <f t="shared" si="55"/>
        <v>-418.33308056871647</v>
      </c>
      <c r="AB135" s="110">
        <f t="shared" si="56"/>
        <v>0.88379636650868987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9">AVERAGE(I124:I139)</f>
        <v>3.5</v>
      </c>
      <c r="J140" s="137">
        <f t="shared" si="59"/>
        <v>3450</v>
      </c>
      <c r="K140" s="138">
        <f t="shared" ref="K140" si="60">J140/I140</f>
        <v>985.71428571428567</v>
      </c>
      <c r="L140" s="136">
        <f t="shared" ref="L140:M140" si="61">AVERAGE(L124:L139)</f>
        <v>3.5</v>
      </c>
      <c r="M140" s="137">
        <f t="shared" si="61"/>
        <v>3062.3644317562939</v>
      </c>
      <c r="N140" s="138">
        <f t="shared" ref="N140:N152" si="62">M140/L140</f>
        <v>874.96126621608403</v>
      </c>
      <c r="O140" s="139">
        <f t="shared" ref="O140:O152" si="63">L140-I140</f>
        <v>0</v>
      </c>
      <c r="P140" s="140">
        <f t="shared" ref="P140:P152" si="64">N140-K140</f>
        <v>-110.75301949820164</v>
      </c>
      <c r="Q140" s="141">
        <f t="shared" ref="Q140:Q152" si="65">N140/K140</f>
        <v>0.88764186427718672</v>
      </c>
      <c r="R140" s="294"/>
      <c r="S140" s="142">
        <v>0.70833333333333337</v>
      </c>
      <c r="T140" s="143">
        <v>1.2203819444444446</v>
      </c>
      <c r="U140" s="144"/>
      <c r="V140" s="166"/>
      <c r="W140" s="99"/>
      <c r="X140" s="69"/>
      <c r="Y140" s="285"/>
      <c r="Z140" s="286"/>
      <c r="AA140" s="168">
        <f t="shared" ref="AA140:AA152" si="66">M140-J140</f>
        <v>-387.63556824370608</v>
      </c>
      <c r="AB140" s="141">
        <f t="shared" ref="AB140:AB152" si="67">M140/J140</f>
        <v>0.88764186427718661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665</v>
      </c>
      <c r="G141" s="148">
        <f t="shared" ref="G141:G152" si="68">E141*F141</f>
        <v>12089.699999999999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69">F141/V141*60</f>
        <v>2698.8545762580188</v>
      </c>
      <c r="N141" s="152">
        <f t="shared" si="62"/>
        <v>674.71364406450471</v>
      </c>
      <c r="O141" s="154">
        <f t="shared" si="63"/>
        <v>0</v>
      </c>
      <c r="P141" s="155">
        <f t="shared" si="64"/>
        <v>-75.286355935495294</v>
      </c>
      <c r="Q141" s="156">
        <f t="shared" si="65"/>
        <v>0.89961819208600624</v>
      </c>
      <c r="R141" s="292">
        <f>Q157</f>
        <v>0.88793210407860912</v>
      </c>
      <c r="S141" s="157">
        <v>0.70833333333333337</v>
      </c>
      <c r="T141" s="158">
        <v>0.71859953703703705</v>
      </c>
      <c r="U141" s="159"/>
      <c r="V141" s="160">
        <v>14.784049630166304</v>
      </c>
      <c r="W141" s="158"/>
      <c r="X141" s="169"/>
      <c r="Y141" s="295"/>
      <c r="Z141" s="296"/>
      <c r="AA141" s="171">
        <f t="shared" si="66"/>
        <v>-301.14542374198118</v>
      </c>
      <c r="AB141" s="156">
        <f t="shared" si="67"/>
        <v>0.89961819208600624</v>
      </c>
      <c r="AC141" s="277">
        <f>AB157</f>
        <v>0.88793210407860912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1131</v>
      </c>
      <c r="G142" s="103">
        <f t="shared" si="68"/>
        <v>20561.579999999998</v>
      </c>
      <c r="H142" s="26">
        <v>2</v>
      </c>
      <c r="I142" s="104">
        <v>3</v>
      </c>
      <c r="J142" s="105">
        <v>3600</v>
      </c>
      <c r="K142" s="106">
        <f t="shared" si="47"/>
        <v>1200</v>
      </c>
      <c r="L142" s="107">
        <v>3</v>
      </c>
      <c r="M142" s="105">
        <f t="shared" si="69"/>
        <v>3178.2507185122586</v>
      </c>
      <c r="N142" s="106">
        <f t="shared" si="62"/>
        <v>1059.4169061707528</v>
      </c>
      <c r="O142" s="108">
        <f t="shared" si="63"/>
        <v>0</v>
      </c>
      <c r="P142" s="109">
        <f t="shared" si="64"/>
        <v>-140.58309382924722</v>
      </c>
      <c r="Q142" s="110">
        <f t="shared" si="65"/>
        <v>0.8828474218089607</v>
      </c>
      <c r="R142" s="293"/>
      <c r="S142" s="47">
        <v>0.72847222222222219</v>
      </c>
      <c r="T142" s="48">
        <v>0.74329861111111106</v>
      </c>
      <c r="U142" s="111">
        <v>14.216666666666598</v>
      </c>
      <c r="V142" s="112">
        <v>21.351367783774251</v>
      </c>
      <c r="W142" s="113"/>
      <c r="X142" s="13"/>
      <c r="Y142" s="282"/>
      <c r="Z142" s="283"/>
      <c r="AA142" s="172">
        <f t="shared" si="66"/>
        <v>-421.74928148774143</v>
      </c>
      <c r="AB142" s="110">
        <f t="shared" si="67"/>
        <v>0.8828474218089607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1036</v>
      </c>
      <c r="G143" s="103">
        <f t="shared" si="68"/>
        <v>25931.08</v>
      </c>
      <c r="H143" s="26">
        <v>2</v>
      </c>
      <c r="I143" s="104">
        <v>5</v>
      </c>
      <c r="J143" s="105">
        <v>3600</v>
      </c>
      <c r="K143" s="106">
        <f t="shared" si="47"/>
        <v>720</v>
      </c>
      <c r="L143" s="107">
        <v>5</v>
      </c>
      <c r="M143" s="105">
        <f t="shared" si="69"/>
        <v>3209.2026831421108</v>
      </c>
      <c r="N143" s="106">
        <f t="shared" si="62"/>
        <v>641.84053662842211</v>
      </c>
      <c r="O143" s="108">
        <f t="shared" si="63"/>
        <v>0</v>
      </c>
      <c r="P143" s="109">
        <f t="shared" si="64"/>
        <v>-78.159463371577885</v>
      </c>
      <c r="Q143" s="110">
        <f t="shared" si="65"/>
        <v>0.8914451897616974</v>
      </c>
      <c r="R143" s="293"/>
      <c r="S143" s="47">
        <v>0.7534722222222221</v>
      </c>
      <c r="T143" s="48">
        <v>0.76692129629629613</v>
      </c>
      <c r="U143" s="111">
        <v>14.649999999999892</v>
      </c>
      <c r="V143" s="112">
        <v>19.369297030232918</v>
      </c>
      <c r="W143" s="113"/>
      <c r="X143" s="13"/>
      <c r="Y143" s="282"/>
      <c r="Z143" s="283"/>
      <c r="AA143" s="172">
        <f t="shared" si="66"/>
        <v>-390.7973168578892</v>
      </c>
      <c r="AB143" s="110">
        <f t="shared" si="67"/>
        <v>0.8914451897616974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1267</v>
      </c>
      <c r="G144" s="103">
        <f t="shared" si="68"/>
        <v>31446.94</v>
      </c>
      <c r="H144" s="26">
        <v>2</v>
      </c>
      <c r="I144" s="104">
        <v>5</v>
      </c>
      <c r="J144" s="105">
        <v>3600</v>
      </c>
      <c r="K144" s="106">
        <f t="shared" si="47"/>
        <v>720</v>
      </c>
      <c r="L144" s="107">
        <v>5</v>
      </c>
      <c r="M144" s="105">
        <f t="shared" si="69"/>
        <v>3211.0717767339015</v>
      </c>
      <c r="N144" s="106">
        <f t="shared" si="62"/>
        <v>642.21435534678028</v>
      </c>
      <c r="O144" s="108">
        <f t="shared" si="63"/>
        <v>0</v>
      </c>
      <c r="P144" s="109">
        <f t="shared" si="64"/>
        <v>-77.78564465321972</v>
      </c>
      <c r="Q144" s="110">
        <f t="shared" si="65"/>
        <v>0.89196438242608367</v>
      </c>
      <c r="R144" s="293"/>
      <c r="S144" s="47">
        <v>0.77708333333333313</v>
      </c>
      <c r="T144" s="48">
        <v>0.79351851851851829</v>
      </c>
      <c r="U144" s="111">
        <v>14.633333333333276</v>
      </c>
      <c r="V144" s="112">
        <v>23.674338440769056</v>
      </c>
      <c r="W144" s="113"/>
      <c r="X144" s="13"/>
      <c r="Y144" s="282"/>
      <c r="Z144" s="283"/>
      <c r="AA144" s="172">
        <f t="shared" si="66"/>
        <v>-388.92822326609848</v>
      </c>
      <c r="AB144" s="110">
        <f t="shared" si="67"/>
        <v>0.89196438242608378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1743</v>
      </c>
      <c r="G145" s="103">
        <f t="shared" si="68"/>
        <v>31182.27</v>
      </c>
      <c r="H145" s="13">
        <v>2</v>
      </c>
      <c r="I145" s="104">
        <v>4</v>
      </c>
      <c r="J145" s="105">
        <v>3600</v>
      </c>
      <c r="K145" s="106">
        <f t="shared" si="47"/>
        <v>900</v>
      </c>
      <c r="L145" s="107">
        <v>4</v>
      </c>
      <c r="M145" s="105">
        <f t="shared" si="69"/>
        <v>3181.2513294797782</v>
      </c>
      <c r="N145" s="106">
        <f t="shared" si="62"/>
        <v>795.31283236994454</v>
      </c>
      <c r="O145" s="108">
        <f t="shared" si="63"/>
        <v>0</v>
      </c>
      <c r="P145" s="109">
        <f t="shared" si="64"/>
        <v>-104.68716763005546</v>
      </c>
      <c r="Q145" s="110">
        <f t="shared" si="65"/>
        <v>0.88368092485549399</v>
      </c>
      <c r="R145" s="293"/>
      <c r="S145" s="47">
        <v>0.80347222222222203</v>
      </c>
      <c r="T145" s="48">
        <v>0.82629629629629608</v>
      </c>
      <c r="U145" s="111">
        <v>14.333333333333389</v>
      </c>
      <c r="V145" s="112">
        <v>32.873856595637697</v>
      </c>
      <c r="W145" s="113"/>
      <c r="X145" s="116"/>
      <c r="Y145" s="282"/>
      <c r="Z145" s="283"/>
      <c r="AA145" s="172">
        <f t="shared" si="66"/>
        <v>-418.74867052022182</v>
      </c>
      <c r="AB145" s="110">
        <f t="shared" si="67"/>
        <v>0.88368092485549399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2707</v>
      </c>
      <c r="G146" s="121">
        <f t="shared" si="68"/>
        <v>45098.62</v>
      </c>
      <c r="H146" s="122">
        <v>2</v>
      </c>
      <c r="I146" s="104">
        <v>5</v>
      </c>
      <c r="J146" s="105">
        <v>3600</v>
      </c>
      <c r="K146" s="106">
        <f t="shared" si="47"/>
        <v>720</v>
      </c>
      <c r="L146" s="107">
        <v>5</v>
      </c>
      <c r="M146" s="105">
        <f t="shared" si="69"/>
        <v>3167.9431015247255</v>
      </c>
      <c r="N146" s="106">
        <f t="shared" si="62"/>
        <v>633.58862030494515</v>
      </c>
      <c r="O146" s="108">
        <f t="shared" si="63"/>
        <v>0</v>
      </c>
      <c r="P146" s="109">
        <f t="shared" si="64"/>
        <v>-86.411379695054848</v>
      </c>
      <c r="Q146" s="110">
        <f t="shared" si="65"/>
        <v>0.87998419486797941</v>
      </c>
      <c r="R146" s="293"/>
      <c r="S146" s="47">
        <v>0.83611111111111092</v>
      </c>
      <c r="T146" s="120">
        <v>0.87171296296296275</v>
      </c>
      <c r="U146" s="111">
        <v>14.133333333333358</v>
      </c>
      <c r="V146" s="112">
        <v>51.26986021997287</v>
      </c>
      <c r="W146" s="113"/>
      <c r="X146" s="50"/>
      <c r="Y146" s="282"/>
      <c r="Z146" s="283"/>
      <c r="AA146" s="172">
        <f t="shared" si="66"/>
        <v>-432.05689847527447</v>
      </c>
      <c r="AB146" s="110">
        <f t="shared" si="67"/>
        <v>0.8799841948679793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1422</v>
      </c>
      <c r="G147" s="121">
        <f t="shared" si="68"/>
        <v>25851.96</v>
      </c>
      <c r="H147" s="62"/>
      <c r="I147" s="104">
        <v>4</v>
      </c>
      <c r="J147" s="105">
        <v>3000</v>
      </c>
      <c r="K147" s="106">
        <f t="shared" si="47"/>
        <v>750</v>
      </c>
      <c r="L147" s="107">
        <v>4</v>
      </c>
      <c r="M147" s="105">
        <f t="shared" si="69"/>
        <v>2698.8545762580188</v>
      </c>
      <c r="N147" s="106">
        <f t="shared" si="62"/>
        <v>674.71364406450471</v>
      </c>
      <c r="O147" s="123">
        <f t="shared" si="63"/>
        <v>0</v>
      </c>
      <c r="P147" s="124">
        <f t="shared" si="64"/>
        <v>-75.286355935495294</v>
      </c>
      <c r="Q147" s="125">
        <f t="shared" si="65"/>
        <v>0.89961819208600624</v>
      </c>
      <c r="R147" s="293"/>
      <c r="S147" s="47">
        <v>0.8819444444444442</v>
      </c>
      <c r="T147" s="120">
        <v>0.90388888888888863</v>
      </c>
      <c r="U147" s="111">
        <v>14.733333333333292</v>
      </c>
      <c r="V147" s="112">
        <v>31.613411389618772</v>
      </c>
      <c r="W147" s="113"/>
      <c r="X147" s="116"/>
      <c r="Y147" s="282"/>
      <c r="Z147" s="283"/>
      <c r="AA147" s="172">
        <f t="shared" si="66"/>
        <v>-301.14542374198118</v>
      </c>
      <c r="AB147" s="110">
        <f t="shared" si="67"/>
        <v>0.89961819208600624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2785</v>
      </c>
      <c r="G148" s="121">
        <f t="shared" si="68"/>
        <v>50631.299999999996</v>
      </c>
      <c r="H148" s="62"/>
      <c r="I148" s="104">
        <v>3</v>
      </c>
      <c r="J148" s="105">
        <v>3600</v>
      </c>
      <c r="K148" s="106">
        <f t="shared" si="47"/>
        <v>1200</v>
      </c>
      <c r="L148" s="118">
        <v>3</v>
      </c>
      <c r="M148" s="105">
        <f t="shared" si="69"/>
        <v>3178.2507185122581</v>
      </c>
      <c r="N148" s="106">
        <f t="shared" si="62"/>
        <v>1059.4169061707528</v>
      </c>
      <c r="O148" s="123">
        <f t="shared" si="63"/>
        <v>0</v>
      </c>
      <c r="P148" s="124">
        <f t="shared" si="64"/>
        <v>-140.58309382924722</v>
      </c>
      <c r="Q148" s="125">
        <f t="shared" si="65"/>
        <v>0.8828474218089607</v>
      </c>
      <c r="R148" s="293"/>
      <c r="S148" s="47">
        <v>0.91388888888888864</v>
      </c>
      <c r="T148" s="120">
        <v>0.95039351851851828</v>
      </c>
      <c r="U148" s="111">
        <v>14.400000000000013</v>
      </c>
      <c r="V148" s="112">
        <v>52.576091315483019</v>
      </c>
      <c r="W148" s="113"/>
      <c r="X148" s="116"/>
      <c r="Y148" s="282"/>
      <c r="Z148" s="283"/>
      <c r="AA148" s="172">
        <f t="shared" si="66"/>
        <v>-421.74928148774188</v>
      </c>
      <c r="AB148" s="110">
        <f t="shared" si="67"/>
        <v>0.88284742180896059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2110</v>
      </c>
      <c r="G149" s="121">
        <f t="shared" si="68"/>
        <v>52813.3</v>
      </c>
      <c r="H149" s="62"/>
      <c r="I149" s="104">
        <v>5</v>
      </c>
      <c r="J149" s="105">
        <v>3600</v>
      </c>
      <c r="K149" s="106">
        <f t="shared" si="47"/>
        <v>720</v>
      </c>
      <c r="L149" s="118">
        <v>5</v>
      </c>
      <c r="M149" s="105">
        <f t="shared" si="69"/>
        <v>3209.2026831421108</v>
      </c>
      <c r="N149" s="106">
        <f t="shared" si="62"/>
        <v>641.84053662842211</v>
      </c>
      <c r="O149" s="123">
        <f t="shared" si="63"/>
        <v>0</v>
      </c>
      <c r="P149" s="124">
        <f t="shared" si="64"/>
        <v>-78.159463371577885</v>
      </c>
      <c r="Q149" s="125">
        <f t="shared" si="65"/>
        <v>0.8914451897616974</v>
      </c>
      <c r="R149" s="293"/>
      <c r="S149" s="47">
        <v>0.96041666666666636</v>
      </c>
      <c r="T149" s="120">
        <v>0.98780092592592561</v>
      </c>
      <c r="U149" s="111">
        <v>14.433333333333245</v>
      </c>
      <c r="V149" s="112">
        <v>39.449050901343107</v>
      </c>
      <c r="W149" s="126"/>
      <c r="X149" s="127"/>
      <c r="Y149" s="282"/>
      <c r="Z149" s="283"/>
      <c r="AA149" s="172">
        <f t="shared" si="66"/>
        <v>-390.7973168578892</v>
      </c>
      <c r="AB149" s="110">
        <f t="shared" si="67"/>
        <v>0.8914451897616974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2883</v>
      </c>
      <c r="G150" s="121">
        <f t="shared" si="68"/>
        <v>71556.06</v>
      </c>
      <c r="H150" s="62"/>
      <c r="I150" s="104">
        <v>5</v>
      </c>
      <c r="J150" s="105">
        <v>3600</v>
      </c>
      <c r="K150" s="106">
        <f t="shared" si="47"/>
        <v>720</v>
      </c>
      <c r="L150" s="118">
        <v>5</v>
      </c>
      <c r="M150" s="105">
        <f t="shared" si="69"/>
        <v>3211.071776733902</v>
      </c>
      <c r="N150" s="106">
        <f t="shared" si="62"/>
        <v>642.21435534678039</v>
      </c>
      <c r="O150" s="123">
        <f t="shared" si="63"/>
        <v>0</v>
      </c>
      <c r="P150" s="124">
        <f t="shared" si="64"/>
        <v>-77.785644653219606</v>
      </c>
      <c r="Q150" s="125">
        <f t="shared" si="65"/>
        <v>0.89196438242608389</v>
      </c>
      <c r="R150" s="293"/>
      <c r="S150" s="47">
        <v>0.99791666666666634</v>
      </c>
      <c r="T150" s="120">
        <v>1.0353240740740737</v>
      </c>
      <c r="U150" s="111">
        <v>14.566666666666652</v>
      </c>
      <c r="V150" s="112">
        <v>53.869864028995408</v>
      </c>
      <c r="W150" s="126"/>
      <c r="X150" s="127"/>
      <c r="Y150" s="282"/>
      <c r="Z150" s="283"/>
      <c r="AA150" s="172">
        <f t="shared" si="66"/>
        <v>-388.92822326609803</v>
      </c>
      <c r="AB150" s="110">
        <f t="shared" si="67"/>
        <v>0.89196438242608389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4522</v>
      </c>
      <c r="G151" s="121">
        <f t="shared" si="68"/>
        <v>80898.58</v>
      </c>
      <c r="H151" s="62"/>
      <c r="I151" s="104">
        <v>4</v>
      </c>
      <c r="J151" s="105">
        <v>3600</v>
      </c>
      <c r="K151" s="106">
        <f t="shared" si="47"/>
        <v>900</v>
      </c>
      <c r="L151" s="118">
        <v>4</v>
      </c>
      <c r="M151" s="105">
        <f t="shared" si="69"/>
        <v>3181.2513294797782</v>
      </c>
      <c r="N151" s="106">
        <f t="shared" si="62"/>
        <v>795.31283236994454</v>
      </c>
      <c r="O151" s="123">
        <f t="shared" si="63"/>
        <v>0</v>
      </c>
      <c r="P151" s="124">
        <f t="shared" si="64"/>
        <v>-104.68716763005546</v>
      </c>
      <c r="Q151" s="125">
        <f t="shared" si="65"/>
        <v>0.88368092485549399</v>
      </c>
      <c r="R151" s="293"/>
      <c r="S151" s="47">
        <v>1.0451388888888886</v>
      </c>
      <c r="T151" s="120">
        <v>1.1043634259259256</v>
      </c>
      <c r="U151" s="111">
        <v>14.133333333333518</v>
      </c>
      <c r="V151" s="112">
        <v>85.287194220007848</v>
      </c>
      <c r="W151" s="126"/>
      <c r="X151" s="127"/>
      <c r="Y151" s="282"/>
      <c r="Z151" s="283"/>
      <c r="AA151" s="172">
        <f t="shared" si="66"/>
        <v>-418.74867052022182</v>
      </c>
      <c r="AB151" s="110">
        <f t="shared" si="67"/>
        <v>0.88368092485549399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6946</v>
      </c>
      <c r="G152" s="121">
        <f t="shared" si="68"/>
        <v>115720.36</v>
      </c>
      <c r="H152" s="62"/>
      <c r="I152" s="104">
        <v>5</v>
      </c>
      <c r="J152" s="105">
        <v>3600</v>
      </c>
      <c r="K152" s="106">
        <f t="shared" si="47"/>
        <v>720</v>
      </c>
      <c r="L152" s="118">
        <v>5</v>
      </c>
      <c r="M152" s="105">
        <f t="shared" si="69"/>
        <v>3167.9431015247255</v>
      </c>
      <c r="N152" s="106">
        <f t="shared" si="62"/>
        <v>633.58862030494515</v>
      </c>
      <c r="O152" s="123">
        <f t="shared" si="63"/>
        <v>0</v>
      </c>
      <c r="P152" s="124">
        <f t="shared" si="64"/>
        <v>-86.411379695054848</v>
      </c>
      <c r="Q152" s="125">
        <f t="shared" si="65"/>
        <v>0.87998419486797941</v>
      </c>
      <c r="R152" s="293"/>
      <c r="S152" s="47">
        <v>1.114583333333333</v>
      </c>
      <c r="T152" s="120">
        <v>1.2059374999999997</v>
      </c>
      <c r="U152" s="111">
        <v>14.716666666666676</v>
      </c>
      <c r="V152" s="112">
        <v>131.55539308752552</v>
      </c>
      <c r="W152" s="126"/>
      <c r="X152" s="127"/>
      <c r="Y152" s="282"/>
      <c r="Z152" s="283"/>
      <c r="AA152" s="172">
        <f t="shared" si="66"/>
        <v>-432.05689847527447</v>
      </c>
      <c r="AB152" s="110">
        <f t="shared" si="67"/>
        <v>0.8799841948679793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0">AVERAGE(I141:I156)</f>
        <v>4.333333333333333</v>
      </c>
      <c r="J157" s="137">
        <f t="shared" si="70"/>
        <v>3500</v>
      </c>
      <c r="K157" s="138">
        <f t="shared" ref="K157" si="71">J157/I157</f>
        <v>807.69230769230774</v>
      </c>
      <c r="L157" s="136">
        <f t="shared" ref="L157:M157" si="72">AVERAGE(L141:L156)</f>
        <v>4.333333333333333</v>
      </c>
      <c r="M157" s="137">
        <f t="shared" si="72"/>
        <v>3107.7623642751319</v>
      </c>
      <c r="N157" s="138">
        <f>M157/L157</f>
        <v>717.17593021733819</v>
      </c>
      <c r="O157" s="139">
        <f>L157-I157</f>
        <v>0</v>
      </c>
      <c r="P157" s="140">
        <f>N157-K157</f>
        <v>-90.516377474969545</v>
      </c>
      <c r="Q157" s="141">
        <f>N157/K157</f>
        <v>0.88793210407860912</v>
      </c>
      <c r="R157" s="294"/>
      <c r="S157" s="142">
        <v>0.70833333333333337</v>
      </c>
      <c r="T157" s="143">
        <v>1.2059374999999997</v>
      </c>
      <c r="U157" s="144"/>
      <c r="V157" s="166"/>
      <c r="W157" s="167"/>
      <c r="X157" s="138"/>
      <c r="Y157" s="285"/>
      <c r="Z157" s="286"/>
      <c r="AA157" s="174">
        <f>M157-J157</f>
        <v>-392.23763572486814</v>
      </c>
      <c r="AB157" s="141">
        <f>M157/J157</f>
        <v>0.88793210407860912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46" priority="1" operator="greaterThan">
      <formula>0</formula>
    </cfRule>
  </conditionalFormatting>
  <conditionalFormatting sqref="P5:P157 AA5:AA157">
    <cfRule type="cellIs" dxfId="445" priority="4" operator="lessThan">
      <formula>0</formula>
    </cfRule>
  </conditionalFormatting>
  <conditionalFormatting sqref="Q5:Q157 AB5:AB157">
    <cfRule type="cellIs" dxfId="444" priority="2" operator="greaterThan">
      <formula>1</formula>
    </cfRule>
    <cfRule type="cellIs" dxfId="443" priority="3" operator="lessThan">
      <formula>0.8</formula>
    </cfRule>
  </conditionalFormatting>
  <conditionalFormatting sqref="AC5:AC6 R5:R157 AC90:AC95">
    <cfRule type="cellIs" dxfId="442" priority="5" operator="lessThan">
      <formula>0.8</formula>
    </cfRule>
  </conditionalFormatting>
  <conditionalFormatting sqref="AC12:AC20">
    <cfRule type="cellIs" dxfId="441" priority="13" operator="lessThan">
      <formula>0.8</formula>
    </cfRule>
  </conditionalFormatting>
  <conditionalFormatting sqref="AC22:AC27">
    <cfRule type="cellIs" dxfId="440" priority="12" operator="lessThan">
      <formula>0.8</formula>
    </cfRule>
  </conditionalFormatting>
  <conditionalFormatting sqref="AC39">
    <cfRule type="cellIs" dxfId="439" priority="11" operator="lessThan">
      <formula>0.8</formula>
    </cfRule>
  </conditionalFormatting>
  <conditionalFormatting sqref="AC56">
    <cfRule type="cellIs" dxfId="438" priority="7" operator="lessThan">
      <formula>0.8</formula>
    </cfRule>
  </conditionalFormatting>
  <conditionalFormatting sqref="AC73:AC78">
    <cfRule type="cellIs" dxfId="437" priority="6" operator="lessThan">
      <formula>0.8</formula>
    </cfRule>
  </conditionalFormatting>
  <conditionalFormatting sqref="AC107">
    <cfRule type="cellIs" dxfId="436" priority="10" operator="lessThan">
      <formula>0.8</formula>
    </cfRule>
  </conditionalFormatting>
  <conditionalFormatting sqref="AC124">
    <cfRule type="cellIs" dxfId="435" priority="9" operator="lessThan">
      <formula>0.8</formula>
    </cfRule>
  </conditionalFormatting>
  <conditionalFormatting sqref="AC141:AC146">
    <cfRule type="cellIs" dxfId="434" priority="8" operator="lessThan">
      <formula>0.8</formula>
    </cfRule>
  </conditionalFormatting>
  <dataValidations count="1">
    <dataValidation type="list" allowBlank="1" showInputMessage="1" showErrorMessage="1" sqref="Y5:Z157" xr:uid="{EDDF4268-62A1-4CD8-B542-559F1BBCF01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C780-6BE0-4635-B797-049765FAD5E3}">
  <sheetPr codeName="工作表30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N32" sqref="N32"/>
      <selection pane="bottomLeft" activeCell="G98" sqref="C98:G9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76614</v>
      </c>
      <c r="E1" s="88" t="s">
        <v>3</v>
      </c>
      <c r="F1" s="89">
        <f>SUM(G5:G140)</f>
        <v>3654304.0699999994</v>
      </c>
      <c r="G1" s="90" t="s">
        <v>84</v>
      </c>
      <c r="H1" s="91">
        <f>L21+L38+L55+L72+L89+L106+L123+L140</f>
        <v>154.41666666666669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46132</v>
      </c>
      <c r="B2" s="343"/>
      <c r="C2" s="92" t="s">
        <v>40</v>
      </c>
      <c r="D2" s="93">
        <f>AVERAGE(N21,N38,N55,N72,N89,N106,N123,N140)</f>
        <v>127.93263053389755</v>
      </c>
      <c r="E2" s="93" t="s">
        <v>91</v>
      </c>
      <c r="F2" s="94">
        <f>F1/D1</f>
        <v>47.697601874331056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67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4269</v>
      </c>
      <c r="G5" s="148">
        <f t="shared" ref="G5:G7" si="0">E5*F5</f>
        <v>242351.13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1781.55851393189</v>
      </c>
      <c r="N5" s="152">
        <f>M5/L5</f>
        <v>74.231604747162081</v>
      </c>
      <c r="O5" s="154">
        <f>L5-I5</f>
        <v>0</v>
      </c>
      <c r="P5" s="155">
        <f>N5-K5</f>
        <v>-9.101728586171248</v>
      </c>
      <c r="Q5" s="156">
        <f>N5/K5</f>
        <v>0.89077925696594507</v>
      </c>
      <c r="R5" s="292">
        <f>Q21</f>
        <v>0.89367040825882893</v>
      </c>
      <c r="S5" s="157">
        <v>0.25</v>
      </c>
      <c r="T5" s="158">
        <v>0.34983796296296299</v>
      </c>
      <c r="U5" s="159"/>
      <c r="V5" s="160">
        <v>143.77299313885592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-218.44148606810995</v>
      </c>
      <c r="AF5" s="132">
        <f>M5/J5</f>
        <v>0.89077925696594507</v>
      </c>
      <c r="AG5" s="367">
        <f>AF21</f>
        <v>0.89367040825882882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5769</v>
      </c>
      <c r="G6" s="103">
        <f t="shared" si="0"/>
        <v>343370.88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1789.9997644980874</v>
      </c>
      <c r="N6" s="106">
        <f>M6/L6</f>
        <v>74.583323520753638</v>
      </c>
      <c r="O6" s="108">
        <f>L6-I6</f>
        <v>0</v>
      </c>
      <c r="P6" s="109">
        <f>N6-K6</f>
        <v>-8.750009812579691</v>
      </c>
      <c r="Q6" s="110">
        <f>N6/K6</f>
        <v>0.8949998822490437</v>
      </c>
      <c r="R6" s="293"/>
      <c r="S6" s="47">
        <v>0.35347222222222219</v>
      </c>
      <c r="T6" s="48">
        <v>0.48775462962962957</v>
      </c>
      <c r="U6" s="111">
        <v>5.2333333333332455</v>
      </c>
      <c r="V6" s="112">
        <v>193.37432711733177</v>
      </c>
      <c r="W6" s="113">
        <v>0.48775462962962957</v>
      </c>
      <c r="X6" s="116">
        <v>0.5263888888888888</v>
      </c>
      <c r="Y6" s="12"/>
      <c r="Z6" s="198"/>
      <c r="AA6" s="282"/>
      <c r="AB6" s="283"/>
      <c r="AC6" s="12">
        <v>5</v>
      </c>
      <c r="AD6" s="198"/>
      <c r="AE6" s="117">
        <f>M6-J6</f>
        <v>-210.00023550191258</v>
      </c>
      <c r="AF6" s="110">
        <f>M6/J6</f>
        <v>0.8949998822490437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2837</v>
      </c>
      <c r="G7" s="103">
        <f t="shared" si="0"/>
        <v>219413.58000000002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1790.4641711229947</v>
      </c>
      <c r="N7" s="106">
        <f>M7/L7</f>
        <v>77.846268309695418</v>
      </c>
      <c r="O7" s="108">
        <f>L7-I7</f>
        <v>0</v>
      </c>
      <c r="P7" s="109">
        <f>N7-K7</f>
        <v>-9.1102534294350193</v>
      </c>
      <c r="Q7" s="110">
        <f>N7/K7</f>
        <v>0.89523208556149725</v>
      </c>
      <c r="R7" s="293"/>
      <c r="S7" s="47">
        <v>0.5263888888888888</v>
      </c>
      <c r="T7" s="48">
        <v>0.59240740740740727</v>
      </c>
      <c r="U7" s="111">
        <v>55.63333333333329</v>
      </c>
      <c r="V7" s="112">
        <v>95.070319052090582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-209.53582887700532</v>
      </c>
      <c r="AF7" s="110">
        <f>M7/J7</f>
        <v>0.89523208556149736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1787.3408165176577</v>
      </c>
      <c r="N21" s="138">
        <f>M21/L21</f>
        <v>75.521442951450325</v>
      </c>
      <c r="O21" s="139">
        <f>L21-I21</f>
        <v>0</v>
      </c>
      <c r="P21" s="140">
        <f>N21-K21</f>
        <v>-8.9855993020707956</v>
      </c>
      <c r="Q21" s="141">
        <f>N21/K21</f>
        <v>0.89367040825882893</v>
      </c>
      <c r="R21" s="294"/>
      <c r="S21" s="142">
        <v>0.25</v>
      </c>
      <c r="T21" s="143">
        <v>0.59240740740740727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11</v>
      </c>
      <c r="AD21" s="180">
        <f>SUM(AD5:AD20)</f>
        <v>0</v>
      </c>
      <c r="AE21" s="168">
        <f>M21-J21</f>
        <v>-212.65918348234231</v>
      </c>
      <c r="AF21" s="141">
        <f>M21/J21</f>
        <v>0.89367040825882882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3103</v>
      </c>
      <c r="G22" s="148">
        <f t="shared" ref="G22:G25" si="5">E22*F22</f>
        <v>166817.28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1784.4960953011257</v>
      </c>
      <c r="N22" s="152">
        <f>M22/L22</f>
        <v>89.224804765056291</v>
      </c>
      <c r="O22" s="154">
        <f>L22-I22</f>
        <v>0</v>
      </c>
      <c r="P22" s="155">
        <f>N22-K22</f>
        <v>-10.775195234943709</v>
      </c>
      <c r="Q22" s="156">
        <f>N22/K22</f>
        <v>0.89224804765056287</v>
      </c>
      <c r="R22" s="292">
        <f>Q38</f>
        <v>0.89354727978244775</v>
      </c>
      <c r="S22" s="157">
        <v>0.25</v>
      </c>
      <c r="T22" s="158">
        <v>0.32244212962962965</v>
      </c>
      <c r="U22" s="159"/>
      <c r="V22" s="160">
        <v>104.33197387780385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-215.50390469887429</v>
      </c>
      <c r="AF22" s="156">
        <f>M22/J22</f>
        <v>0.89224804765056287</v>
      </c>
      <c r="AG22" s="362">
        <f>AF38</f>
        <v>0.89354727978244775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1842</v>
      </c>
      <c r="G23" s="103">
        <f t="shared" si="5"/>
        <v>87255.54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1785.5999999999997</v>
      </c>
      <c r="N23" s="106">
        <f>M23/L23</f>
        <v>85.028571428571411</v>
      </c>
      <c r="O23" s="108">
        <f>L23-I23</f>
        <v>0</v>
      </c>
      <c r="P23" s="109">
        <f>N23-K23</f>
        <v>-10.20952380952383</v>
      </c>
      <c r="Q23" s="110">
        <f>N23/K23</f>
        <v>0.89279999999999982</v>
      </c>
      <c r="R23" s="293"/>
      <c r="S23" s="47">
        <v>0.3256944444444444</v>
      </c>
      <c r="T23" s="48">
        <v>0.36866898148148142</v>
      </c>
      <c r="U23" s="111">
        <v>4.6833333333332394</v>
      </c>
      <c r="V23" s="112">
        <v>61.895161290322591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-214.40000000000032</v>
      </c>
      <c r="AF23" s="110">
        <f>M23/J23</f>
        <v>0.89279999999999982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3412</v>
      </c>
      <c r="G24" s="103">
        <f t="shared" si="5"/>
        <v>203150.48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1790.8494679135731</v>
      </c>
      <c r="N24" s="106">
        <f>M24/L24</f>
        <v>77.863020344068403</v>
      </c>
      <c r="O24" s="108">
        <f>L24-I24</f>
        <v>0</v>
      </c>
      <c r="P24" s="109">
        <f>N24-K24</f>
        <v>-9.0935013950620345</v>
      </c>
      <c r="Q24" s="110">
        <f>N24/K24</f>
        <v>0.89542473395678657</v>
      </c>
      <c r="R24" s="293"/>
      <c r="S24" s="47">
        <v>0.37222222222222218</v>
      </c>
      <c r="T24" s="48">
        <v>0.45159722222222221</v>
      </c>
      <c r="U24" s="111">
        <v>5.1166666666666938</v>
      </c>
      <c r="V24" s="112">
        <v>114.31446565886344</v>
      </c>
      <c r="W24" s="113">
        <v>0.45159722222222221</v>
      </c>
      <c r="X24" s="116">
        <v>0.48958333333333326</v>
      </c>
      <c r="Y24" s="12"/>
      <c r="Z24" s="198"/>
      <c r="AA24" s="282"/>
      <c r="AB24" s="283"/>
      <c r="AC24" s="12">
        <v>4</v>
      </c>
      <c r="AD24" s="198"/>
      <c r="AE24" s="117">
        <f>M24-J24</f>
        <v>-209.15053208642689</v>
      </c>
      <c r="AF24" s="110">
        <f>M24/J24</f>
        <v>0.89542473395678657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2791</v>
      </c>
      <c r="G25" s="103">
        <f t="shared" si="5"/>
        <v>199696.05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1787.432675044884</v>
      </c>
      <c r="N25" s="106">
        <f>M25/L25</f>
        <v>81.246939774767455</v>
      </c>
      <c r="O25" s="108">
        <f>L25-I25</f>
        <v>0</v>
      </c>
      <c r="P25" s="109">
        <f>N25-K25</f>
        <v>-9.6621511343234516</v>
      </c>
      <c r="Q25" s="110">
        <f>N25/K25</f>
        <v>0.89371633752244206</v>
      </c>
      <c r="R25" s="293"/>
      <c r="S25" s="47">
        <v>0.48958333333333326</v>
      </c>
      <c r="T25" s="48">
        <v>0.55464120370370362</v>
      </c>
      <c r="U25" s="111">
        <v>54.699999999999918</v>
      </c>
      <c r="V25" s="112">
        <v>93.687444756930461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-212.56732495511596</v>
      </c>
      <c r="AF25" s="110">
        <f>M25/J25</f>
        <v>0.89371633752244206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1787.0945595648955</v>
      </c>
      <c r="N38" s="138">
        <f>M38/L38</f>
        <v>83.120677189064907</v>
      </c>
      <c r="O38" s="139">
        <f>L38-I38</f>
        <v>0</v>
      </c>
      <c r="P38" s="140">
        <f>N38-K38</f>
        <v>-9.9025786248885765</v>
      </c>
      <c r="Q38" s="141">
        <f>N38/K38</f>
        <v>0.89354727978244775</v>
      </c>
      <c r="R38" s="294"/>
      <c r="S38" s="142">
        <v>0.25</v>
      </c>
      <c r="T38" s="143">
        <v>0.55464120370370362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-212.90544043510454</v>
      </c>
      <c r="AF38" s="141">
        <f>M38/J38</f>
        <v>0.89354727978244775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3465</v>
      </c>
      <c r="G39" s="148">
        <f t="shared" ref="G39:G42" si="9">E39*F39</f>
        <v>68260.5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1080.3619098143238</v>
      </c>
      <c r="N39" s="152">
        <f>M39/L39</f>
        <v>83.104762293409522</v>
      </c>
      <c r="O39" s="154">
        <f>L39-I39</f>
        <v>0</v>
      </c>
      <c r="P39" s="155">
        <f>N39-K39</f>
        <v>-9.202930014282785</v>
      </c>
      <c r="Q39" s="156">
        <f>N39/K39</f>
        <v>0.90030159151193645</v>
      </c>
      <c r="R39" s="292">
        <f>Q55</f>
        <v>0.89490578802115694</v>
      </c>
      <c r="S39" s="157">
        <v>0.20833333333333334</v>
      </c>
      <c r="T39" s="158">
        <v>0.34196759259259257</v>
      </c>
      <c r="U39" s="159"/>
      <c r="V39" s="160">
        <v>192.43551453580096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-119.63809018567622</v>
      </c>
      <c r="AF39" s="156">
        <f>M39/J39</f>
        <v>0.90030159151193645</v>
      </c>
      <c r="AG39" s="277">
        <f>AF55</f>
        <v>0.89490578802115706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2224</v>
      </c>
      <c r="G40" s="103">
        <f t="shared" si="9"/>
        <v>172026.4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1790.7662025924135</v>
      </c>
      <c r="N40" s="106">
        <f>M40/L40</f>
        <v>68.875623176631294</v>
      </c>
      <c r="O40" s="108">
        <f>L40-I40</f>
        <v>0</v>
      </c>
      <c r="P40" s="109">
        <f>N40-K40</f>
        <v>-8.0474537464456262</v>
      </c>
      <c r="Q40" s="110">
        <f>N40/K40</f>
        <v>0.89538310129620691</v>
      </c>
      <c r="R40" s="293"/>
      <c r="S40" s="47">
        <v>0.34513888888888888</v>
      </c>
      <c r="T40" s="48">
        <v>0.39687499999999998</v>
      </c>
      <c r="U40" s="111">
        <v>4.5666666666666877</v>
      </c>
      <c r="V40" s="112">
        <v>74.515589922807777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-209.23379740758651</v>
      </c>
      <c r="AF40" s="110">
        <f>M40/J40</f>
        <v>0.8953831012962068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1954</v>
      </c>
      <c r="G41" s="103">
        <f t="shared" si="9"/>
        <v>115950.36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1784.8164953622497</v>
      </c>
      <c r="N41" s="106">
        <f>M41/L41</f>
        <v>74.367353973427072</v>
      </c>
      <c r="O41" s="108">
        <f>L41-I41</f>
        <v>0</v>
      </c>
      <c r="P41" s="109">
        <f>N41-K41</f>
        <v>-8.9659793599062567</v>
      </c>
      <c r="Q41" s="110">
        <f>N41/K41</f>
        <v>0.89240824768112492</v>
      </c>
      <c r="R41" s="293"/>
      <c r="S41" s="47">
        <v>0.39999999999999997</v>
      </c>
      <c r="T41" s="48">
        <v>0.4456134259259259</v>
      </c>
      <c r="U41" s="111">
        <v>5</v>
      </c>
      <c r="V41" s="112">
        <v>65.687425180483189</v>
      </c>
      <c r="W41" s="113">
        <v>0.4456134259259259</v>
      </c>
      <c r="X41" s="116">
        <v>0.48333333333333328</v>
      </c>
      <c r="Y41" s="12"/>
      <c r="Z41" s="198"/>
      <c r="AA41" s="282"/>
      <c r="AB41" s="283"/>
      <c r="AC41" s="12">
        <v>1</v>
      </c>
      <c r="AD41" s="198"/>
      <c r="AE41" s="117">
        <f>M41-J41</f>
        <v>-215.18350463775027</v>
      </c>
      <c r="AF41" s="110">
        <f>M41/J41</f>
        <v>0.89240824768112481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3878</v>
      </c>
      <c r="G42" s="103">
        <f t="shared" si="9"/>
        <v>227522.26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1787.3770659833433</v>
      </c>
      <c r="N42" s="106">
        <f>M42/L42</f>
        <v>77.712046347101889</v>
      </c>
      <c r="O42" s="108">
        <f>L42-I42</f>
        <v>0</v>
      </c>
      <c r="P42" s="109">
        <f>N42-K42</f>
        <v>-9.2444753920285478</v>
      </c>
      <c r="Q42" s="110">
        <f>N42/K42</f>
        <v>0.89368853299167172</v>
      </c>
      <c r="R42" s="293"/>
      <c r="S42" s="47">
        <v>0.48333333333333328</v>
      </c>
      <c r="T42" s="48">
        <v>0.57372685185185179</v>
      </c>
      <c r="U42" s="111">
        <v>55</v>
      </c>
      <c r="V42" s="112">
        <v>130.17958237703402</v>
      </c>
      <c r="W42" s="113"/>
      <c r="X42" s="116"/>
      <c r="Y42" s="12"/>
      <c r="Z42" s="198"/>
      <c r="AA42" s="282"/>
      <c r="AB42" s="283"/>
      <c r="AC42" s="12">
        <v>5</v>
      </c>
      <c r="AD42" s="198"/>
      <c r="AE42" s="117">
        <f>M42-J42</f>
        <v>-212.6229340166567</v>
      </c>
      <c r="AF42" s="110">
        <f>M42/J42</f>
        <v>0.89368853299167161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1610.8304184380827</v>
      </c>
      <c r="N55" s="138">
        <f>M55/L55</f>
        <v>74.922345043631751</v>
      </c>
      <c r="O55" s="139">
        <f>L55-I55</f>
        <v>0</v>
      </c>
      <c r="P55" s="140">
        <f>N55-K55</f>
        <v>-8.7985851889263955</v>
      </c>
      <c r="Q55" s="141">
        <f>N55/K55</f>
        <v>0.89490578802115694</v>
      </c>
      <c r="R55" s="294"/>
      <c r="S55" s="142">
        <v>0.20833333333333334</v>
      </c>
      <c r="T55" s="143">
        <v>0.57372685185185179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13</v>
      </c>
      <c r="AD55" s="191">
        <f>SUM(AD39:AD54)</f>
        <v>0</v>
      </c>
      <c r="AE55" s="168">
        <f>M55-J55</f>
        <v>-189.16958156191731</v>
      </c>
      <c r="AF55" s="141">
        <f>M55/J55</f>
        <v>0.89490578802115706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3065</v>
      </c>
      <c r="G56" s="148">
        <f t="shared" ref="G56:G59" si="13">E56*F56</f>
        <v>88455.9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3171.8655850874193</v>
      </c>
      <c r="N56" s="152">
        <f>M56/L56</f>
        <v>166.94029395196944</v>
      </c>
      <c r="O56" s="154">
        <f>L56-I56</f>
        <v>0</v>
      </c>
      <c r="P56" s="155">
        <f>N56-K56</f>
        <v>-22.533390258556892</v>
      </c>
      <c r="Q56" s="156">
        <f>N56/K56</f>
        <v>0.88107377363539419</v>
      </c>
      <c r="R56" s="292">
        <f>Q72</f>
        <v>0.896016067887489</v>
      </c>
      <c r="S56" s="157">
        <v>0.25</v>
      </c>
      <c r="T56" s="158">
        <v>0.29025462962962961</v>
      </c>
      <c r="U56" s="159"/>
      <c r="V56" s="160">
        <v>57.978497217728588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>M56-J56</f>
        <v>-428.13441491258072</v>
      </c>
      <c r="AF56" s="156">
        <f>M56/J56</f>
        <v>0.8810737736353943</v>
      </c>
      <c r="AG56" s="277">
        <f>AF72</f>
        <v>0.896016067887489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4514</v>
      </c>
      <c r="G57" s="103">
        <f t="shared" si="13"/>
        <v>173698.71999999997</v>
      </c>
      <c r="H57" s="26"/>
      <c r="I57" s="104">
        <v>20</v>
      </c>
      <c r="J57" s="105">
        <v>3600</v>
      </c>
      <c r="K57" s="106">
        <f t="shared" ref="K57:K76" si="14">J57/I57</f>
        <v>180</v>
      </c>
      <c r="L57" s="107">
        <v>20</v>
      </c>
      <c r="M57" s="105">
        <f>F57/V57*60</f>
        <v>3259.8915802560014</v>
      </c>
      <c r="N57" s="106">
        <f>M57/L57</f>
        <v>162.99457901280007</v>
      </c>
      <c r="O57" s="108">
        <f>L57-I57</f>
        <v>0</v>
      </c>
      <c r="P57" s="109">
        <f>N57-K57</f>
        <v>-17.005420987199926</v>
      </c>
      <c r="Q57" s="110">
        <f>N57/K57</f>
        <v>0.90552543896000037</v>
      </c>
      <c r="R57" s="293"/>
      <c r="S57" s="47">
        <v>0.29305555555555551</v>
      </c>
      <c r="T57" s="48">
        <v>0.35074074074074069</v>
      </c>
      <c r="U57" s="111">
        <v>5</v>
      </c>
      <c r="V57" s="112">
        <v>83.082517725552933</v>
      </c>
      <c r="W57" s="113"/>
      <c r="X57" s="116"/>
      <c r="Y57" s="12"/>
      <c r="Z57" s="198"/>
      <c r="AA57" s="282"/>
      <c r="AB57" s="283"/>
      <c r="AC57" s="12">
        <v>3</v>
      </c>
      <c r="AD57" s="198"/>
      <c r="AE57" s="117">
        <f>M57-J57</f>
        <v>-340.10841974399864</v>
      </c>
      <c r="AF57" s="110">
        <f>M57/J57</f>
        <v>0.90552543896000037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6845</v>
      </c>
      <c r="G58" s="103">
        <f t="shared" si="13"/>
        <v>258740.99999999997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3260.9281203244796</v>
      </c>
      <c r="N58" s="106">
        <f>M58/L58</f>
        <v>155.28229144402283</v>
      </c>
      <c r="O58" s="108">
        <f>L58-I58</f>
        <v>0</v>
      </c>
      <c r="P58" s="109">
        <f>N58-K58</f>
        <v>-16.146279984548585</v>
      </c>
      <c r="Q58" s="110">
        <f>N58/K58</f>
        <v>0.90581336675679991</v>
      </c>
      <c r="R58" s="293"/>
      <c r="S58" s="47">
        <v>0.35416666666666663</v>
      </c>
      <c r="T58" s="48">
        <v>0.44162037037037033</v>
      </c>
      <c r="U58" s="111">
        <v>4.9333333333333584</v>
      </c>
      <c r="V58" s="112">
        <v>125.94573840503213</v>
      </c>
      <c r="W58" s="113">
        <v>0.44162037037037033</v>
      </c>
      <c r="X58" s="116">
        <v>0.47986111111111107</v>
      </c>
      <c r="Y58" s="12"/>
      <c r="Z58" s="198"/>
      <c r="AA58" s="282"/>
      <c r="AB58" s="283"/>
      <c r="AC58" s="12">
        <v>4</v>
      </c>
      <c r="AD58" s="198"/>
      <c r="AE58" s="117">
        <f>M58-J58</f>
        <v>-339.07187967552045</v>
      </c>
      <c r="AF58" s="110">
        <f>M58/J58</f>
        <v>0.90581336675679991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2875</v>
      </c>
      <c r="G59" s="103">
        <f t="shared" si="13"/>
        <v>86163.75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2484.1730769230767</v>
      </c>
      <c r="N59" s="106">
        <f>M59/L59</f>
        <v>118.29395604395603</v>
      </c>
      <c r="O59" s="108">
        <f>L59-I59</f>
        <v>0</v>
      </c>
      <c r="P59" s="109">
        <f>N59-K59</f>
        <v>-14.563186813186832</v>
      </c>
      <c r="Q59" s="110">
        <f>N59/K59</f>
        <v>0.89038461538461522</v>
      </c>
      <c r="R59" s="293"/>
      <c r="S59" s="47">
        <v>0.47986111111111107</v>
      </c>
      <c r="T59" s="48">
        <v>0.52807870370370369</v>
      </c>
      <c r="U59" s="111">
        <v>55.06666666666667</v>
      </c>
      <c r="V59" s="112">
        <v>69.439606121832838</v>
      </c>
      <c r="W59" s="113"/>
      <c r="X59" s="116"/>
      <c r="Y59" s="12"/>
      <c r="Z59" s="198"/>
      <c r="AA59" s="282"/>
      <c r="AB59" s="283"/>
      <c r="AC59" s="12">
        <v>2</v>
      </c>
      <c r="AD59" s="198"/>
      <c r="AE59" s="199">
        <f>M59-J59</f>
        <v>-305.82692307692332</v>
      </c>
      <c r="AF59" s="200">
        <f>M59/J59</f>
        <v>0.89038461538461533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3044.214590647744</v>
      </c>
      <c r="N72" s="138">
        <f>M72/L72</f>
        <v>150.33158472334537</v>
      </c>
      <c r="O72" s="139">
        <f>L72-I72</f>
        <v>0</v>
      </c>
      <c r="P72" s="140">
        <f>N72-K72</f>
        <v>-17.446193054432399</v>
      </c>
      <c r="Q72" s="141">
        <f>N72/K72</f>
        <v>0.896016067887489</v>
      </c>
      <c r="R72" s="294"/>
      <c r="S72" s="142">
        <v>0.25</v>
      </c>
      <c r="T72" s="143">
        <v>0.52807870370370369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>M72-J72</f>
        <v>-353.28540935225601</v>
      </c>
      <c r="AF72" s="141">
        <f>M72/J72</f>
        <v>0.896016067887489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647</v>
      </c>
      <c r="G73" s="148">
        <f t="shared" ref="G73:G76" si="18">E73*F73</f>
        <v>17501.350000000002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2968.2668191807684</v>
      </c>
      <c r="N73" s="152">
        <f>M73/L73</f>
        <v>494.71113653012804</v>
      </c>
      <c r="O73" s="154">
        <f>L73-I73</f>
        <v>0</v>
      </c>
      <c r="P73" s="155">
        <f>N73-K73</f>
        <v>-50.788863469871956</v>
      </c>
      <c r="Q73" s="156">
        <f>N73/K73</f>
        <v>0.90689484240170126</v>
      </c>
      <c r="R73" s="292">
        <f>Q89</f>
        <v>0.89998362560533951</v>
      </c>
      <c r="S73" s="206">
        <v>0.29166666666666669</v>
      </c>
      <c r="T73" s="158">
        <v>0.30074074074074075</v>
      </c>
      <c r="U73" s="159"/>
      <c r="V73" s="160">
        <v>13.078339099823307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>M73-J73</f>
        <v>-304.73318081923162</v>
      </c>
      <c r="AF73" s="156">
        <f>M73/J73</f>
        <v>0.90689484240170126</v>
      </c>
      <c r="AG73" s="277">
        <f>AF89</f>
        <v>0.89998362560533951</v>
      </c>
    </row>
    <row r="74" spans="1:33" ht="15.75" customHeight="1">
      <c r="A74" s="288"/>
      <c r="B74" s="100" t="s">
        <v>176</v>
      </c>
      <c r="C74" s="280" t="s">
        <v>209</v>
      </c>
      <c r="D74" s="281"/>
      <c r="E74" s="101">
        <v>21.92</v>
      </c>
      <c r="F74" s="102">
        <v>1107</v>
      </c>
      <c r="G74" s="103">
        <f t="shared" si="18"/>
        <v>24265.440000000002</v>
      </c>
      <c r="H74" s="26"/>
      <c r="I74" s="104">
        <v>6</v>
      </c>
      <c r="J74" s="105">
        <v>3600</v>
      </c>
      <c r="K74" s="106">
        <f t="shared" si="14"/>
        <v>600</v>
      </c>
      <c r="L74" s="107">
        <v>6</v>
      </c>
      <c r="M74" s="105">
        <f>F74/V74*60</f>
        <v>3264.8149763033134</v>
      </c>
      <c r="N74" s="106">
        <f>M74/L74</f>
        <v>544.13582938388561</v>
      </c>
      <c r="O74" s="108">
        <f>L74-I74</f>
        <v>0</v>
      </c>
      <c r="P74" s="109">
        <f>N74-K74</f>
        <v>-55.864170616114393</v>
      </c>
      <c r="Q74" s="110">
        <f>N74/K74</f>
        <v>0.90689304897314271</v>
      </c>
      <c r="R74" s="293"/>
      <c r="S74" s="47">
        <v>0.30486111111111114</v>
      </c>
      <c r="T74" s="48">
        <v>0.31898148148148153</v>
      </c>
      <c r="U74" s="111">
        <v>5.9333333333333549</v>
      </c>
      <c r="V74" s="112">
        <v>20.344185040221198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>M74-J74</f>
        <v>-335.18502369668659</v>
      </c>
      <c r="AF74" s="110">
        <f>M74/J74</f>
        <v>0.9068930489731426</v>
      </c>
      <c r="AG74" s="278"/>
    </row>
    <row r="75" spans="1:33" ht="15.75" customHeight="1">
      <c r="A75" s="288"/>
      <c r="B75" s="100" t="s">
        <v>206</v>
      </c>
      <c r="C75" s="280" t="s">
        <v>229</v>
      </c>
      <c r="D75" s="281"/>
      <c r="E75" s="101">
        <v>30.36</v>
      </c>
      <c r="F75" s="102">
        <v>2051</v>
      </c>
      <c r="G75" s="103">
        <f t="shared" si="18"/>
        <v>62268.36</v>
      </c>
      <c r="H75" s="26"/>
      <c r="I75" s="104">
        <v>11</v>
      </c>
      <c r="J75" s="105">
        <v>3000</v>
      </c>
      <c r="K75" s="106">
        <f t="shared" si="14"/>
        <v>272.72727272727275</v>
      </c>
      <c r="L75" s="107">
        <v>11</v>
      </c>
      <c r="M75" s="105">
        <f>F75/V75*60</f>
        <v>2651.5180131291831</v>
      </c>
      <c r="N75" s="106">
        <f>M75/L75</f>
        <v>241.04709210265301</v>
      </c>
      <c r="O75" s="108">
        <f>L75-I75</f>
        <v>0</v>
      </c>
      <c r="P75" s="109">
        <f>N75-K75</f>
        <v>-31.680180624619737</v>
      </c>
      <c r="Q75" s="110">
        <f>N75/K75</f>
        <v>0.88383933770972767</v>
      </c>
      <c r="R75" s="293"/>
      <c r="S75" s="47">
        <v>0.32222222222222224</v>
      </c>
      <c r="T75" s="48">
        <v>0.35444444444444445</v>
      </c>
      <c r="U75" s="111">
        <v>4.6666666666666234</v>
      </c>
      <c r="V75" s="112">
        <v>46.411149911356254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>M75-J75</f>
        <v>-348.48198687081685</v>
      </c>
      <c r="AF75" s="110">
        <f>M75/J75</f>
        <v>0.88383933770972767</v>
      </c>
      <c r="AG75" s="278"/>
    </row>
    <row r="76" spans="1:33" ht="15.75" customHeight="1">
      <c r="A76" s="288"/>
      <c r="B76" s="100" t="s">
        <v>206</v>
      </c>
      <c r="C76" s="280" t="s">
        <v>246</v>
      </c>
      <c r="D76" s="281"/>
      <c r="E76" s="101">
        <v>23.19</v>
      </c>
      <c r="F76" s="102">
        <v>2355</v>
      </c>
      <c r="G76" s="103">
        <f t="shared" si="18"/>
        <v>54612.450000000004</v>
      </c>
      <c r="H76" s="26"/>
      <c r="I76" s="104">
        <v>6</v>
      </c>
      <c r="J76" s="105">
        <v>2500</v>
      </c>
      <c r="K76" s="106">
        <f t="shared" si="14"/>
        <v>416.66666666666669</v>
      </c>
      <c r="L76" s="107">
        <v>6</v>
      </c>
      <c r="M76" s="105">
        <f>F76/V76*60</f>
        <v>2250.8975910015988</v>
      </c>
      <c r="N76" s="106">
        <f>M76/L76</f>
        <v>375.14959850026645</v>
      </c>
      <c r="O76" s="108">
        <f>L76-I76</f>
        <v>0</v>
      </c>
      <c r="P76" s="109">
        <f>N76-K76</f>
        <v>-41.517068166400236</v>
      </c>
      <c r="Q76" s="110">
        <f>N76/K76</f>
        <v>0.90035903640063941</v>
      </c>
      <c r="R76" s="293"/>
      <c r="S76" s="47">
        <v>0.35833333333333334</v>
      </c>
      <c r="T76" s="48">
        <v>0.4019212962962963</v>
      </c>
      <c r="U76" s="111">
        <v>5.5999999999999961</v>
      </c>
      <c r="V76" s="112">
        <v>62.774957228118346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>M76-J76</f>
        <v>-249.10240899840119</v>
      </c>
      <c r="AF76" s="110">
        <f>M76/J76</f>
        <v>0.90035903640063952</v>
      </c>
      <c r="AG76" s="278"/>
    </row>
    <row r="77" spans="1:33" ht="15.75" customHeight="1">
      <c r="A77" s="288"/>
      <c r="B77" s="100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3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19">AVERAGE(I73:I88)</f>
        <v>7.25</v>
      </c>
      <c r="J89" s="137">
        <f t="shared" si="19"/>
        <v>3093.25</v>
      </c>
      <c r="K89" s="138">
        <f t="shared" ref="K89" si="20">J89/I89</f>
        <v>426.65517241379308</v>
      </c>
      <c r="L89" s="136">
        <f t="shared" ref="L89:M89" si="21">AVERAGE(L73:L88)</f>
        <v>7.25</v>
      </c>
      <c r="M89" s="137">
        <f t="shared" si="21"/>
        <v>2783.8743499037164</v>
      </c>
      <c r="N89" s="138">
        <f>M89/L89</f>
        <v>383.98266895223674</v>
      </c>
      <c r="O89" s="139">
        <f>L89-I89</f>
        <v>0</v>
      </c>
      <c r="P89" s="140">
        <f>N89-K89</f>
        <v>-42.672503461556346</v>
      </c>
      <c r="Q89" s="141">
        <f>N89/K89</f>
        <v>0.89998362560533951</v>
      </c>
      <c r="R89" s="294"/>
      <c r="S89" s="142">
        <v>0.29166666666666669</v>
      </c>
      <c r="T89" s="143">
        <v>0.4019212962962963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4</v>
      </c>
      <c r="AD89" s="191">
        <f>SUM(AD73:AD88)</f>
        <v>0</v>
      </c>
      <c r="AE89" s="168">
        <f>M89-J89</f>
        <v>-309.37565009628361</v>
      </c>
      <c r="AF89" s="141">
        <f>M89/J89</f>
        <v>0.89998362560533951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1146</v>
      </c>
      <c r="G90" s="148">
        <f t="shared" ref="G90:G91" si="22">E90*F90</f>
        <v>66662.820000000007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1606.42285714286</v>
      </c>
      <c r="N90" s="152">
        <f>M90/L90</f>
        <v>84.548571428571577</v>
      </c>
      <c r="O90" s="154">
        <f>L90-I90</f>
        <v>0</v>
      </c>
      <c r="P90" s="155">
        <f>N90-K90</f>
        <v>-10.188270676691587</v>
      </c>
      <c r="Q90" s="156">
        <f>N90/K90</f>
        <v>0.89245714285714439</v>
      </c>
      <c r="R90" s="292">
        <f>Q106</f>
        <v>0.89277089473545557</v>
      </c>
      <c r="S90" s="157">
        <v>0.70833333333333337</v>
      </c>
      <c r="T90" s="158">
        <v>0.73805555555555558</v>
      </c>
      <c r="U90" s="159"/>
      <c r="V90" s="160">
        <v>42.803175822768523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-193.57714285713996</v>
      </c>
      <c r="AF90" s="156">
        <f>M90/J90</f>
        <v>0.8924571428571445</v>
      </c>
      <c r="AG90" s="277">
        <f>AF106</f>
        <v>0.89277089473545557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2201</v>
      </c>
      <c r="G91" s="103">
        <f t="shared" si="22"/>
        <v>99000.98</v>
      </c>
      <c r="H91" s="26"/>
      <c r="I91" s="104">
        <v>21</v>
      </c>
      <c r="J91" s="105">
        <v>1800</v>
      </c>
      <c r="K91" s="106">
        <f t="shared" ref="K91" si="23">J91/I91</f>
        <v>85.714285714285708</v>
      </c>
      <c r="L91" s="107">
        <v>21</v>
      </c>
      <c r="M91" s="105">
        <f>F91/V91*60</f>
        <v>1607.5523639047801</v>
      </c>
      <c r="N91" s="106">
        <f>M91/L91</f>
        <v>76.550112566894285</v>
      </c>
      <c r="O91" s="108">
        <f>L91-I91</f>
        <v>0</v>
      </c>
      <c r="P91" s="109">
        <f>N91-K91</f>
        <v>-9.1641731473914234</v>
      </c>
      <c r="Q91" s="110">
        <f>N91/K91</f>
        <v>0.89308464661376674</v>
      </c>
      <c r="R91" s="293"/>
      <c r="S91" s="47">
        <v>0.74097222222222225</v>
      </c>
      <c r="T91" s="48">
        <v>0.79800925925925925</v>
      </c>
      <c r="U91" s="111">
        <v>5</v>
      </c>
      <c r="V91" s="112">
        <v>82.149734568660236</v>
      </c>
      <c r="W91" s="113"/>
      <c r="X91" s="116"/>
      <c r="Y91" s="12"/>
      <c r="Z91" s="198"/>
      <c r="AA91" s="282"/>
      <c r="AB91" s="283"/>
      <c r="AC91" s="12">
        <v>4</v>
      </c>
      <c r="AD91" s="198"/>
      <c r="AE91" s="117">
        <f>M91-J91</f>
        <v>-192.44763609521988</v>
      </c>
      <c r="AF91" s="110">
        <f>M91/J91</f>
        <v>0.89308464661376674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24">AVERAGE(I90:I105)</f>
        <v>20</v>
      </c>
      <c r="J106" s="137">
        <f t="shared" si="24"/>
        <v>1800</v>
      </c>
      <c r="K106" s="138">
        <f t="shared" ref="K106" si="25">J106/I106</f>
        <v>90</v>
      </c>
      <c r="L106" s="136">
        <f t="shared" ref="L106:M106" si="26">AVERAGE(L90:L105)</f>
        <v>20</v>
      </c>
      <c r="M106" s="137">
        <f t="shared" si="26"/>
        <v>1606.98761052382</v>
      </c>
      <c r="N106" s="138">
        <f>M106/L106</f>
        <v>80.349380526190998</v>
      </c>
      <c r="O106" s="139">
        <f>L106-I106</f>
        <v>0</v>
      </c>
      <c r="P106" s="140">
        <f>N106-K106</f>
        <v>-9.6506194738090016</v>
      </c>
      <c r="Q106" s="141">
        <f>N106/K106</f>
        <v>0.89277089473545557</v>
      </c>
      <c r="R106" s="294"/>
      <c r="S106" s="142">
        <v>0.70833333333333337</v>
      </c>
      <c r="T106" s="143">
        <v>0.79800925925925925</v>
      </c>
      <c r="U106" s="144"/>
      <c r="V106" s="166"/>
      <c r="W106" s="167"/>
      <c r="X106" s="138"/>
      <c r="Y106" s="179">
        <f t="shared" ref="Y106:Z106" si="27">SUM(Y90:Y105)</f>
        <v>0</v>
      </c>
      <c r="Z106" s="180">
        <f t="shared" si="27"/>
        <v>0</v>
      </c>
      <c r="AA106" s="285"/>
      <c r="AB106" s="286"/>
      <c r="AC106" s="179">
        <f t="shared" ref="AC106:AD106" si="28">SUM(AC90:AC105)</f>
        <v>5</v>
      </c>
      <c r="AD106" s="180">
        <f t="shared" si="28"/>
        <v>0</v>
      </c>
      <c r="AE106" s="168">
        <f>M106-J106</f>
        <v>-193.01238947618003</v>
      </c>
      <c r="AF106" s="141">
        <f>M106/J106</f>
        <v>0.89277089473545557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213</v>
      </c>
      <c r="D107" s="291"/>
      <c r="E107" s="147">
        <v>50.67</v>
      </c>
      <c r="F107" s="159">
        <v>1909</v>
      </c>
      <c r="G107" s="148">
        <f t="shared" ref="G107:G108" si="29">E107*F107</f>
        <v>96729.03</v>
      </c>
      <c r="H107" s="149"/>
      <c r="I107" s="150">
        <v>20</v>
      </c>
      <c r="J107" s="151">
        <v>2000</v>
      </c>
      <c r="K107" s="152">
        <f>J107/I107</f>
        <v>100</v>
      </c>
      <c r="L107" s="153">
        <v>20</v>
      </c>
      <c r="M107" s="151">
        <f>F107/V107*60</f>
        <v>1785.623580786028</v>
      </c>
      <c r="N107" s="152">
        <f>M107/L107</f>
        <v>89.281179039301406</v>
      </c>
      <c r="O107" s="154">
        <f>L107-I107</f>
        <v>0</v>
      </c>
      <c r="P107" s="155">
        <f>N107-K107</f>
        <v>-10.718820960698594</v>
      </c>
      <c r="Q107" s="156">
        <f>N107/K107</f>
        <v>0.89281179039301406</v>
      </c>
      <c r="R107" s="292">
        <f>Q123</f>
        <v>0.85390589519650695</v>
      </c>
      <c r="S107" s="157">
        <v>0.70833333333333337</v>
      </c>
      <c r="T107" s="158">
        <v>0.75287037037037041</v>
      </c>
      <c r="U107" s="159"/>
      <c r="V107" s="160">
        <v>64.145658263305251</v>
      </c>
      <c r="W107" s="97"/>
      <c r="X107" s="98"/>
      <c r="Y107" s="196"/>
      <c r="Z107" s="197"/>
      <c r="AA107" s="295"/>
      <c r="AB107" s="296"/>
      <c r="AC107" s="196">
        <v>2</v>
      </c>
      <c r="AD107" s="197"/>
      <c r="AE107" s="115">
        <f>M107-J107</f>
        <v>-214.37641921397199</v>
      </c>
      <c r="AF107" s="156">
        <f>M107/J107</f>
        <v>0.89281179039301406</v>
      </c>
      <c r="AG107" s="362">
        <f>AF123</f>
        <v>0.85390589519650706</v>
      </c>
    </row>
    <row r="108" spans="1:33" ht="15.75" customHeight="1">
      <c r="A108" s="288"/>
      <c r="B108" s="163" t="s">
        <v>179</v>
      </c>
      <c r="C108" s="280" t="s">
        <v>253</v>
      </c>
      <c r="D108" s="281"/>
      <c r="E108" s="101">
        <v>38.39</v>
      </c>
      <c r="F108" s="111">
        <v>5442</v>
      </c>
      <c r="G108" s="103">
        <f t="shared" si="29"/>
        <v>208918.38</v>
      </c>
      <c r="H108" s="26"/>
      <c r="I108" s="104">
        <v>16</v>
      </c>
      <c r="J108" s="105">
        <v>2000</v>
      </c>
      <c r="K108" s="106">
        <f t="shared" ref="K108" si="30">J108/I108</f>
        <v>125</v>
      </c>
      <c r="L108" s="107">
        <v>16</v>
      </c>
      <c r="M108" s="105">
        <f>F108/V108*60</f>
        <v>1630</v>
      </c>
      <c r="N108" s="106">
        <f>M108/L108</f>
        <v>101.875</v>
      </c>
      <c r="O108" s="108">
        <f>L108-I108</f>
        <v>0</v>
      </c>
      <c r="P108" s="109">
        <f>N108-K108</f>
        <v>-23.125</v>
      </c>
      <c r="Q108" s="110">
        <f>N108/K108</f>
        <v>0.81499999999999995</v>
      </c>
      <c r="R108" s="293"/>
      <c r="S108" s="47">
        <v>0.75694444444444442</v>
      </c>
      <c r="T108" s="48">
        <v>0.89605324074074066</v>
      </c>
      <c r="U108" s="111">
        <v>5.8666666666665712</v>
      </c>
      <c r="V108" s="112">
        <v>200.31901840490798</v>
      </c>
      <c r="W108" s="113"/>
      <c r="X108" s="116"/>
      <c r="Y108" s="12"/>
      <c r="Z108" s="198"/>
      <c r="AA108" s="282"/>
      <c r="AB108" s="283"/>
      <c r="AC108" s="12">
        <v>5</v>
      </c>
      <c r="AD108" s="198"/>
      <c r="AE108" s="117">
        <f>M108-J108</f>
        <v>-370</v>
      </c>
      <c r="AF108" s="110">
        <f>M108/J108</f>
        <v>0.81499999999999995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1">AVERAGE(I107:I122)</f>
        <v>18</v>
      </c>
      <c r="J123" s="137">
        <f t="shared" si="31"/>
        <v>2000</v>
      </c>
      <c r="K123" s="138">
        <f t="shared" ref="K123" si="32">J123/I123</f>
        <v>111.11111111111111</v>
      </c>
      <c r="L123" s="136">
        <f t="shared" ref="L123:M123" si="33">AVERAGE(L107:L122)</f>
        <v>18</v>
      </c>
      <c r="M123" s="137">
        <f t="shared" si="33"/>
        <v>1707.811790393014</v>
      </c>
      <c r="N123" s="138">
        <f>M123/L123</f>
        <v>94.878432799611886</v>
      </c>
      <c r="O123" s="139">
        <f>L123-I123</f>
        <v>0</v>
      </c>
      <c r="P123" s="140">
        <f>N123-K123</f>
        <v>-16.232678311499228</v>
      </c>
      <c r="Q123" s="141">
        <f>N123/K123</f>
        <v>0.85390589519650695</v>
      </c>
      <c r="R123" s="294"/>
      <c r="S123" s="142">
        <v>0.70833333333333337</v>
      </c>
      <c r="T123" s="143">
        <v>0.89605324074074066</v>
      </c>
      <c r="U123" s="144"/>
      <c r="V123" s="166"/>
      <c r="W123" s="187"/>
      <c r="X123" s="188"/>
      <c r="Y123" s="179">
        <f t="shared" ref="Y123:Z123" si="34">SUM(Y107:Y122)</f>
        <v>0</v>
      </c>
      <c r="Z123" s="180">
        <f t="shared" si="34"/>
        <v>0</v>
      </c>
      <c r="AA123" s="285"/>
      <c r="AB123" s="286"/>
      <c r="AC123" s="179">
        <f t="shared" ref="AC123:AD123" si="35">SUM(AC107:AC122)</f>
        <v>7</v>
      </c>
      <c r="AD123" s="180">
        <f t="shared" si="35"/>
        <v>0</v>
      </c>
      <c r="AE123" s="168">
        <f>M123-J123</f>
        <v>-292.18820960698599</v>
      </c>
      <c r="AF123" s="141">
        <f>M123/J123</f>
        <v>0.85390589519650706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196</v>
      </c>
      <c r="D124" s="291"/>
      <c r="E124" s="147">
        <v>54.09</v>
      </c>
      <c r="F124" s="97">
        <v>1064</v>
      </c>
      <c r="G124" s="148">
        <f t="shared" ref="G124:G127" si="36">E124*F124</f>
        <v>57551.76</v>
      </c>
      <c r="H124" s="149"/>
      <c r="I124" s="150">
        <v>19</v>
      </c>
      <c r="J124" s="151">
        <v>2000</v>
      </c>
      <c r="K124" s="152">
        <f>J124/I124</f>
        <v>105.26315789473684</v>
      </c>
      <c r="L124" s="153">
        <v>20</v>
      </c>
      <c r="M124" s="151">
        <f>F124/V124*60</f>
        <v>1786.0000000000002</v>
      </c>
      <c r="N124" s="152">
        <f>M124/L124</f>
        <v>89.300000000000011</v>
      </c>
      <c r="O124" s="154">
        <f>L124-I124</f>
        <v>1</v>
      </c>
      <c r="P124" s="155">
        <f>N124-K124</f>
        <v>-15.963157894736824</v>
      </c>
      <c r="Q124" s="156">
        <f>N124/K124</f>
        <v>0.84835000000000016</v>
      </c>
      <c r="R124" s="292">
        <f>Q140</f>
        <v>0.88389963294213247</v>
      </c>
      <c r="S124" s="157">
        <v>0.70833333333333337</v>
      </c>
      <c r="T124" s="158">
        <v>0.73314814814814822</v>
      </c>
      <c r="U124" s="159"/>
      <c r="V124" s="160">
        <v>35.744680851063826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-213.99999999999977</v>
      </c>
      <c r="AF124" s="156">
        <f>M124/J124</f>
        <v>0.89300000000000013</v>
      </c>
      <c r="AG124" s="277">
        <f>AF140</f>
        <v>0.89394394695283863</v>
      </c>
    </row>
    <row r="125" spans="1:33" ht="15.75" customHeight="1">
      <c r="A125" s="298"/>
      <c r="B125" s="163" t="s">
        <v>179</v>
      </c>
      <c r="C125" s="280" t="s">
        <v>195</v>
      </c>
      <c r="D125" s="281"/>
      <c r="E125" s="101">
        <v>47.6</v>
      </c>
      <c r="F125" s="102">
        <v>2000</v>
      </c>
      <c r="G125" s="103">
        <f t="shared" si="36"/>
        <v>95200</v>
      </c>
      <c r="H125" s="26"/>
      <c r="I125" s="104">
        <v>23</v>
      </c>
      <c r="J125" s="105">
        <v>2000</v>
      </c>
      <c r="K125" s="106">
        <f t="shared" ref="K125:K127" si="37">J125/I125</f>
        <v>86.956521739130437</v>
      </c>
      <c r="L125" s="107">
        <v>23</v>
      </c>
      <c r="M125" s="105">
        <f>F125/V125*60</f>
        <v>1787.2552486187842</v>
      </c>
      <c r="N125" s="106">
        <f>M125/L125</f>
        <v>77.706749939947144</v>
      </c>
      <c r="O125" s="108">
        <f>L125-I125</f>
        <v>0</v>
      </c>
      <c r="P125" s="109">
        <f>N125-K125</f>
        <v>-9.2497717991832928</v>
      </c>
      <c r="Q125" s="110">
        <f>N125/K125</f>
        <v>0.89362762430939213</v>
      </c>
      <c r="R125" s="293"/>
      <c r="S125" s="47">
        <v>0.73611111111111116</v>
      </c>
      <c r="T125" s="48">
        <v>0.78273148148148153</v>
      </c>
      <c r="U125" s="111">
        <v>5</v>
      </c>
      <c r="V125" s="112">
        <v>67.142060482260533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-212.74475138121579</v>
      </c>
      <c r="AF125" s="110">
        <f>M125/J125</f>
        <v>0.89362762430939213</v>
      </c>
      <c r="AG125" s="278"/>
    </row>
    <row r="126" spans="1:33" ht="15.75" customHeight="1">
      <c r="A126" s="298"/>
      <c r="B126" s="163" t="s">
        <v>179</v>
      </c>
      <c r="C126" s="280" t="s">
        <v>194</v>
      </c>
      <c r="D126" s="281"/>
      <c r="E126" s="101">
        <v>56.87</v>
      </c>
      <c r="F126" s="102">
        <v>1687</v>
      </c>
      <c r="G126" s="103">
        <f t="shared" si="36"/>
        <v>95939.69</v>
      </c>
      <c r="H126" s="26"/>
      <c r="I126" s="104">
        <v>23</v>
      </c>
      <c r="J126" s="105">
        <v>2000</v>
      </c>
      <c r="K126" s="106">
        <f t="shared" si="37"/>
        <v>86.956521739130437</v>
      </c>
      <c r="L126" s="107">
        <v>23</v>
      </c>
      <c r="M126" s="105">
        <f>F126/V126*60</f>
        <v>1789.2212968471126</v>
      </c>
      <c r="N126" s="106">
        <f>M126/L126</f>
        <v>77.792230297700556</v>
      </c>
      <c r="O126" s="108">
        <f>L126-I126</f>
        <v>0</v>
      </c>
      <c r="P126" s="109">
        <f>N126-K126</f>
        <v>-9.1642914414298815</v>
      </c>
      <c r="Q126" s="110">
        <f>N126/K126</f>
        <v>0.89461064842355642</v>
      </c>
      <c r="R126" s="293"/>
      <c r="S126" s="47">
        <v>0.78680555555555554</v>
      </c>
      <c r="T126" s="48">
        <v>0.82608796296296294</v>
      </c>
      <c r="U126" s="111">
        <v>5.8666666666665712</v>
      </c>
      <c r="V126" s="112">
        <v>56.572096575401517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-210.77870315288737</v>
      </c>
      <c r="AF126" s="110">
        <f>M126/J126</f>
        <v>0.89461064842355631</v>
      </c>
      <c r="AG126" s="278"/>
    </row>
    <row r="127" spans="1:33" ht="15.75" customHeight="1">
      <c r="A127" s="298"/>
      <c r="B127" s="163" t="s">
        <v>179</v>
      </c>
      <c r="C127" s="280" t="s">
        <v>193</v>
      </c>
      <c r="D127" s="281"/>
      <c r="E127" s="101">
        <v>56.79</v>
      </c>
      <c r="F127" s="102">
        <v>2162</v>
      </c>
      <c r="G127" s="103">
        <f t="shared" si="36"/>
        <v>122779.98</v>
      </c>
      <c r="H127" s="26"/>
      <c r="I127" s="104">
        <v>23</v>
      </c>
      <c r="J127" s="105">
        <v>2000</v>
      </c>
      <c r="K127" s="106">
        <f t="shared" si="37"/>
        <v>86.956521739130437</v>
      </c>
      <c r="L127" s="107">
        <v>23</v>
      </c>
      <c r="M127" s="105">
        <f>F127/V127*60</f>
        <v>1789.0750301568112</v>
      </c>
      <c r="N127" s="106">
        <f>M127/L127</f>
        <v>77.7858708763831</v>
      </c>
      <c r="O127" s="108">
        <f>L127-I127</f>
        <v>0</v>
      </c>
      <c r="P127" s="109">
        <f>N127-K127</f>
        <v>-9.1706508627473369</v>
      </c>
      <c r="Q127" s="110">
        <f>N127/K127</f>
        <v>0.89453751507840562</v>
      </c>
      <c r="R127" s="293"/>
      <c r="S127" s="47">
        <v>0.82986111111111105</v>
      </c>
      <c r="T127" s="48">
        <v>0.88020833333333326</v>
      </c>
      <c r="U127" s="111">
        <v>5.4333333333332767</v>
      </c>
      <c r="V127" s="112">
        <v>72.50674108879052</v>
      </c>
      <c r="W127" s="113"/>
      <c r="X127" s="116"/>
      <c r="Y127" s="12"/>
      <c r="Z127" s="198"/>
      <c r="AA127" s="282"/>
      <c r="AB127" s="283"/>
      <c r="AC127" s="12">
        <v>3</v>
      </c>
      <c r="AD127" s="198"/>
      <c r="AE127" s="117">
        <f>M127-J127</f>
        <v>-210.92496984318882</v>
      </c>
      <c r="AF127" s="110">
        <f>M127/J127</f>
        <v>0.89453751507840562</v>
      </c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38">AVERAGE(I124:I139)</f>
        <v>22</v>
      </c>
      <c r="J140" s="137">
        <f t="shared" si="38"/>
        <v>2000</v>
      </c>
      <c r="K140" s="138">
        <f t="shared" ref="K140" si="39">J140/I140</f>
        <v>90.909090909090907</v>
      </c>
      <c r="L140" s="136">
        <f t="shared" ref="L140:M140" si="40">AVERAGE(L124:L139)</f>
        <v>22.25</v>
      </c>
      <c r="M140" s="137">
        <f t="shared" si="40"/>
        <v>1787.8878939056772</v>
      </c>
      <c r="N140" s="138">
        <f>M140/L140</f>
        <v>80.354512085648409</v>
      </c>
      <c r="O140" s="139">
        <f>L140-I140</f>
        <v>0.25</v>
      </c>
      <c r="P140" s="140">
        <f>N140-K140</f>
        <v>-10.554578823442498</v>
      </c>
      <c r="Q140" s="141">
        <f>N140/K140</f>
        <v>0.88389963294213247</v>
      </c>
      <c r="R140" s="294"/>
      <c r="S140" s="142">
        <v>0.70833333333333337</v>
      </c>
      <c r="T140" s="143">
        <v>0.88020833333333326</v>
      </c>
      <c r="U140" s="144"/>
      <c r="V140" s="166"/>
      <c r="W140" s="167"/>
      <c r="X140" s="138"/>
      <c r="Y140" s="179">
        <f t="shared" ref="Y140:Z140" si="41">SUM(Y124:Y139)</f>
        <v>0</v>
      </c>
      <c r="Z140" s="180">
        <f t="shared" si="41"/>
        <v>0</v>
      </c>
      <c r="AA140" s="285"/>
      <c r="AB140" s="286"/>
      <c r="AC140" s="179">
        <f t="shared" ref="AC140:AD140" si="42">SUM(AC124:AC139)</f>
        <v>6</v>
      </c>
      <c r="AD140" s="180">
        <f t="shared" si="42"/>
        <v>0</v>
      </c>
      <c r="AE140" s="168">
        <f>M140-J140</f>
        <v>-212.11210609432283</v>
      </c>
      <c r="AF140" s="141">
        <f>M140/J140</f>
        <v>0.89394394695283863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33" priority="3" operator="greaterThan">
      <formula>0</formula>
    </cfRule>
  </conditionalFormatting>
  <conditionalFormatting sqref="P5:P140 AE5:AE140">
    <cfRule type="cellIs" dxfId="432" priority="6" operator="lessThan">
      <formula>0</formula>
    </cfRule>
  </conditionalFormatting>
  <conditionalFormatting sqref="Q5:Q140 AF5:AF140">
    <cfRule type="cellIs" dxfId="431" priority="4" operator="greaterThan">
      <formula>1</formula>
    </cfRule>
    <cfRule type="cellIs" dxfId="430" priority="5" operator="lessThan">
      <formula>0.8</formula>
    </cfRule>
  </conditionalFormatting>
  <conditionalFormatting sqref="AG5 R5:R140 AG90:AG107">
    <cfRule type="cellIs" dxfId="429" priority="7" operator="lessThan">
      <formula>0.8</formula>
    </cfRule>
  </conditionalFormatting>
  <conditionalFormatting sqref="AG22">
    <cfRule type="cellIs" dxfId="428" priority="11" operator="lessThan">
      <formula>0.8</formula>
    </cfRule>
  </conditionalFormatting>
  <conditionalFormatting sqref="AG37">
    <cfRule type="cellIs" dxfId="427" priority="10" operator="lessThan">
      <formula>0.8</formula>
    </cfRule>
  </conditionalFormatting>
  <conditionalFormatting sqref="AG39:AG78">
    <cfRule type="cellIs" dxfId="426" priority="8" operator="lessThan">
      <formula>0.8</formula>
    </cfRule>
  </conditionalFormatting>
  <conditionalFormatting sqref="AG122">
    <cfRule type="cellIs" dxfId="425" priority="2" operator="lessThan">
      <formula>0.8</formula>
    </cfRule>
  </conditionalFormatting>
  <conditionalFormatting sqref="AG124:AG140">
    <cfRule type="cellIs" dxfId="424" priority="1" operator="lessThan">
      <formula>0.8</formula>
    </cfRule>
  </conditionalFormatting>
  <dataValidations count="1">
    <dataValidation type="list" allowBlank="1" showInputMessage="1" showErrorMessage="1" sqref="AA5:AB140" xr:uid="{F124B7DF-FE07-4D5F-837E-B989EF07768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34245-5DA5-4F44-BBD3-7DC8120E4841}">
  <sheetPr codeName="工作表31">
    <tabColor theme="8" tint="0.59999389629810485"/>
  </sheetPr>
  <dimension ref="B1:AR42"/>
  <sheetViews>
    <sheetView zoomScale="70" zoomScaleNormal="70" workbookViewId="0">
      <selection activeCell="Y19" sqref="Y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251</v>
      </c>
      <c r="D3" s="266"/>
      <c r="E3" s="3" t="s">
        <v>2</v>
      </c>
      <c r="F3" s="267">
        <f>'0419(18度C)'!D1+'0419(4度C)'!D1</f>
        <v>227448</v>
      </c>
      <c r="G3" s="268"/>
      <c r="H3" s="3" t="s">
        <v>3</v>
      </c>
      <c r="I3" s="269">
        <f>'0419(18度C)'!F1+'0419(4度C)'!F1</f>
        <v>6890291.8599999994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441.90815293976215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711.89480015598861</v>
      </c>
      <c r="L6" s="246"/>
      <c r="M6" s="245">
        <f>AVERAGE(P32:X32)</f>
        <v>699.34659934659931</v>
      </c>
      <c r="N6" s="246"/>
      <c r="O6" s="232">
        <f>'0419(4度C)'!Y2</f>
        <v>0</v>
      </c>
      <c r="P6" s="232">
        <f>'0419(4度C)'!Z2</f>
        <v>0</v>
      </c>
      <c r="Q6" s="232">
        <f>'0419(4度C)'!AC2</f>
        <v>72</v>
      </c>
      <c r="R6" s="232">
        <f>'0419(4度C)'!AD2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394.19776913007843</v>
      </c>
      <c r="F7" s="240" t="e">
        <f>AVERAGE(#REF!,D15:K15)</f>
        <v>#REF!</v>
      </c>
      <c r="G7" s="241">
        <f>AVERAGE(D15:K15)</f>
        <v>157.32016239912059</v>
      </c>
      <c r="H7" s="242"/>
      <c r="I7" s="241">
        <f>AVERAGE(L15:O15)</f>
        <v>82.472896177709117</v>
      </c>
      <c r="J7" s="242"/>
      <c r="K7" s="241">
        <f>AVERAGE(D33:O33)</f>
        <v>635.04306844501934</v>
      </c>
      <c r="L7" s="242"/>
      <c r="M7" s="241">
        <f>AVERAGE(P33:X33)</f>
        <v>623.0318081143763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0.89136093609299616</v>
      </c>
      <c r="F8" s="236" t="e">
        <f>AVERAGE(D16:K16,#REF!)</f>
        <v>#REF!</v>
      </c>
      <c r="G8" s="225">
        <f>AVERAGE(D16:K16)</f>
        <v>0.89570868787996161</v>
      </c>
      <c r="H8" s="226"/>
      <c r="I8" s="225">
        <f>AVERAGE(L16:O16)</f>
        <v>0.88592480171861154</v>
      </c>
      <c r="J8" s="226"/>
      <c r="K8" s="225">
        <f>AVERAGE(D34:O34)</f>
        <v>0.89024090412034018</v>
      </c>
      <c r="L8" s="226"/>
      <c r="M8" s="225">
        <f>AVERAGE(P34:X34)</f>
        <v>0.89140338710589773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75.515809148633394</v>
      </c>
      <c r="F15" s="35">
        <v>83.118351607669553</v>
      </c>
      <c r="G15" s="35">
        <v>74.899554345957327</v>
      </c>
      <c r="H15" s="35">
        <v>150.29158472334538</v>
      </c>
      <c r="I15" s="35" t="s">
        <v>42</v>
      </c>
      <c r="J15" s="35" t="s">
        <v>42</v>
      </c>
      <c r="K15" s="36">
        <v>402.77551216999728</v>
      </c>
      <c r="L15" s="34" t="s">
        <v>42</v>
      </c>
      <c r="M15" s="37">
        <v>80.349380526190998</v>
      </c>
      <c r="N15" s="35">
        <v>89.310589519650691</v>
      </c>
      <c r="O15" s="38">
        <v>77.758718487285634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0.89360374159216194</v>
      </c>
      <c r="F16" s="43">
        <f t="shared" si="0"/>
        <v>0.89352227978244769</v>
      </c>
      <c r="G16" s="43">
        <f t="shared" si="0"/>
        <v>0.89463356579893472</v>
      </c>
      <c r="H16" s="43">
        <f t="shared" si="0"/>
        <v>0.89577765729146253</v>
      </c>
      <c r="I16" s="43" t="s">
        <v>42</v>
      </c>
      <c r="J16" s="43" t="s">
        <v>42</v>
      </c>
      <c r="K16" s="44">
        <f t="shared" ref="K16" si="1">K15/K14</f>
        <v>0.90100619493480161</v>
      </c>
      <c r="L16" s="42" t="s">
        <v>42</v>
      </c>
      <c r="M16" s="45">
        <f t="shared" ref="M16:O16" si="2">M15/M14</f>
        <v>0.89277089473545557</v>
      </c>
      <c r="N16" s="43">
        <f t="shared" si="2"/>
        <v>0.87077824781659419</v>
      </c>
      <c r="O16" s="46">
        <f t="shared" si="2"/>
        <v>0.89422526260378477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0.63052083333333331</v>
      </c>
      <c r="F18" s="48">
        <v>0.56690972222222225</v>
      </c>
      <c r="G18" s="48">
        <v>0.61760416666666662</v>
      </c>
      <c r="H18" s="48">
        <v>0.54379629629629622</v>
      </c>
      <c r="I18" s="48" t="s">
        <v>42</v>
      </c>
      <c r="J18" s="48" t="s">
        <v>42</v>
      </c>
      <c r="K18" s="48">
        <v>0.43298611111111107</v>
      </c>
      <c r="L18" s="47" t="s">
        <v>42</v>
      </c>
      <c r="M18" s="49">
        <v>0.80523148148148149</v>
      </c>
      <c r="N18" s="48">
        <v>0.78468749999999998</v>
      </c>
      <c r="O18" s="50">
        <v>0.85707175925925927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12</v>
      </c>
      <c r="F21" s="52">
        <v>11</v>
      </c>
      <c r="G21" s="52">
        <v>15</v>
      </c>
      <c r="H21" s="52">
        <v>13</v>
      </c>
      <c r="I21" s="52"/>
      <c r="J21" s="52"/>
      <c r="K21" s="53">
        <v>7</v>
      </c>
      <c r="L21" s="54"/>
      <c r="M21" s="55">
        <v>4</v>
      </c>
      <c r="N21" s="52">
        <v>4</v>
      </c>
      <c r="O21" s="56">
        <v>6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941.37931034482756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728.57142857142856</v>
      </c>
      <c r="W32" s="28">
        <v>969.23076923076928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268.45882744916315</v>
      </c>
      <c r="H33" s="35">
        <v>390.16265615768179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991.87937093275571</v>
      </c>
      <c r="N33" s="35">
        <v>835.84067505861049</v>
      </c>
      <c r="O33" s="35">
        <v>688.87381262688541</v>
      </c>
      <c r="P33" s="34">
        <v>260.48676205162769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653.47300152705623</v>
      </c>
      <c r="W33" s="35">
        <v>860.87153866148333</v>
      </c>
      <c r="X33" s="38">
        <v>717.2959302173382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0.87621978403546297</v>
      </c>
      <c r="H34" s="43">
        <f>H33/H32</f>
        <v>0.90037536036388111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0.90170851902977789</v>
      </c>
      <c r="N34" s="43">
        <f>N33/N32</f>
        <v>0.88788936178387201</v>
      </c>
      <c r="O34" s="43">
        <f>O33/O32</f>
        <v>0.88501149538870705</v>
      </c>
      <c r="P34" s="42">
        <f>P33/P32</f>
        <v>0.89240835147316899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0.89692372758615557</v>
      </c>
      <c r="W34" s="43">
        <f>W33/W32</f>
        <v>0.88820079385708595</v>
      </c>
      <c r="X34" s="46">
        <f>X33/X32</f>
        <v>0.88808067550718062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0.43190972222222224</v>
      </c>
      <c r="H36" s="48">
        <v>0.33134259259259258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0.40652777777777782</v>
      </c>
      <c r="N36" s="48">
        <v>0.6808333333333334</v>
      </c>
      <c r="O36" s="48">
        <v>0.66275462962962972</v>
      </c>
      <c r="P36" s="47">
        <v>0.76537037037037037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0.88293981481481476</v>
      </c>
      <c r="W36" s="48">
        <v>1.2150347222222224</v>
      </c>
      <c r="X36" s="50">
        <v>1.2208796296296294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3.625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</v>
      </c>
      <c r="W37" s="58">
        <v>3.5454545454545454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CE82B-7382-4EAC-B9E5-A692BF8682E2}">
  <sheetPr codeName="工作表32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5" sqref="R5:R21"/>
      <selection pane="bottomLeft" activeCell="U142" sqref="U142:U15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145599</v>
      </c>
      <c r="E1" s="88" t="s">
        <v>3</v>
      </c>
      <c r="F1" s="89">
        <f>SUM(G5:G157)</f>
        <v>2968693.44</v>
      </c>
      <c r="G1" s="90" t="s">
        <v>84</v>
      </c>
      <c r="H1" s="91">
        <f>L21+L38+L55+L72+L89+L106+L123+L140+L157</f>
        <v>53.412121212121221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46131</v>
      </c>
      <c r="B2" s="343"/>
      <c r="C2" s="92" t="s">
        <v>40</v>
      </c>
      <c r="D2" s="93">
        <f>AVERAGE(N21,N38,N55,N72,N89,N106,N123,N140,N157)</f>
        <v>629.7047305202891</v>
      </c>
      <c r="E2" s="93" t="s">
        <v>91</v>
      </c>
      <c r="F2" s="94">
        <f>F1/D1</f>
        <v>20.389518059876785</v>
      </c>
      <c r="G2" s="95" t="s">
        <v>92</v>
      </c>
      <c r="H2" s="96">
        <f>COUNT(H5:H157)</f>
        <v>15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2321</v>
      </c>
      <c r="G5" s="148">
        <f t="shared" ref="G5:G8" si="0">E5*F5</f>
        <v>59510.44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3182.4611673151758</v>
      </c>
      <c r="N5" s="152">
        <f>M5/L5</f>
        <v>289.3146515741069</v>
      </c>
      <c r="O5" s="154">
        <f>L5-I5</f>
        <v>0</v>
      </c>
      <c r="P5" s="155">
        <f>N5-K5</f>
        <v>-37.958075698620348</v>
      </c>
      <c r="Q5" s="156">
        <f>N5/K5</f>
        <v>0.88401699092088226</v>
      </c>
      <c r="R5" s="292">
        <f>Q21</f>
        <v>0.87621978403546297</v>
      </c>
      <c r="S5" s="157">
        <v>0.25</v>
      </c>
      <c r="T5" s="158">
        <v>0.28038194444444442</v>
      </c>
      <c r="U5" s="159"/>
      <c r="V5" s="160">
        <v>43.758585785819378</v>
      </c>
      <c r="W5" s="161"/>
      <c r="X5" s="162"/>
      <c r="Y5" s="295"/>
      <c r="Z5" s="296"/>
      <c r="AA5" s="115">
        <f>M5-J5</f>
        <v>-417.53883268482423</v>
      </c>
      <c r="AB5" s="156">
        <f>M5/J5</f>
        <v>0.88401699092088215</v>
      </c>
      <c r="AC5" s="277">
        <f>AB21</f>
        <v>0.87621978403546297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4214</v>
      </c>
      <c r="G6" s="103">
        <f t="shared" si="0"/>
        <v>124397.28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3152.4850891267606</v>
      </c>
      <c r="N6" s="106">
        <f>M6/L6</f>
        <v>262.7070907605634</v>
      </c>
      <c r="O6" s="108">
        <f>L6-I6</f>
        <v>0</v>
      </c>
      <c r="P6" s="109">
        <f>N6-K6</f>
        <v>-37.292909239436597</v>
      </c>
      <c r="Q6" s="110">
        <f>N6/K6</f>
        <v>0.8756903025352113</v>
      </c>
      <c r="R6" s="293"/>
      <c r="S6" s="47">
        <v>0.28333333333333333</v>
      </c>
      <c r="T6" s="48">
        <v>0.33902777777777776</v>
      </c>
      <c r="U6" s="111">
        <v>5</v>
      </c>
      <c r="V6" s="112">
        <v>80.203392831918762</v>
      </c>
      <c r="W6" s="113"/>
      <c r="X6" s="116"/>
      <c r="Y6" s="282"/>
      <c r="Z6" s="283"/>
      <c r="AA6" s="117">
        <f>M6-J6</f>
        <v>-447.51491087323939</v>
      </c>
      <c r="AB6" s="110">
        <f>M6/J6</f>
        <v>0.8756903025352113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4534</v>
      </c>
      <c r="G7" s="103">
        <f t="shared" si="0"/>
        <v>135339.9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3153.8100687072106</v>
      </c>
      <c r="N7" s="106">
        <f>M7/L7</f>
        <v>262.81750572560088</v>
      </c>
      <c r="O7" s="108">
        <f>L7-I7</f>
        <v>0</v>
      </c>
      <c r="P7" s="109">
        <f>N7-K7</f>
        <v>-37.182494274399119</v>
      </c>
      <c r="Q7" s="110">
        <f>N7/K7</f>
        <v>0.87605835241866958</v>
      </c>
      <c r="R7" s="293"/>
      <c r="S7" s="47">
        <v>0.34236111111111112</v>
      </c>
      <c r="T7" s="48">
        <v>0.40225694444444443</v>
      </c>
      <c r="U7" s="111">
        <v>4.8000000000000309</v>
      </c>
      <c r="V7" s="112">
        <v>86.257572293030591</v>
      </c>
      <c r="W7" s="113"/>
      <c r="X7" s="116"/>
      <c r="Y7" s="282"/>
      <c r="Z7" s="283"/>
      <c r="AA7" s="117">
        <f>M7-J7</f>
        <v>-446.18993129278942</v>
      </c>
      <c r="AB7" s="110">
        <f>M7/J7</f>
        <v>0.87605835241866958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1979</v>
      </c>
      <c r="G8" s="103">
        <f t="shared" si="0"/>
        <v>56540.03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3128.80856496152</v>
      </c>
      <c r="N8" s="106">
        <f>M8/L8</f>
        <v>260.73404708012669</v>
      </c>
      <c r="O8" s="108">
        <f>L8-I8</f>
        <v>0</v>
      </c>
      <c r="P8" s="109">
        <f>N8-K8</f>
        <v>-39.265952919873314</v>
      </c>
      <c r="Q8" s="110">
        <f>N8/K8</f>
        <v>0.86911349026708895</v>
      </c>
      <c r="R8" s="293"/>
      <c r="S8" s="47">
        <v>0.40555555555555556</v>
      </c>
      <c r="T8" s="48">
        <v>0.43190972222222224</v>
      </c>
      <c r="U8" s="111">
        <v>4.7500000000000231</v>
      </c>
      <c r="V8" s="112">
        <v>37.950548119092204</v>
      </c>
      <c r="W8" s="113"/>
      <c r="X8" s="116"/>
      <c r="Y8" s="282"/>
      <c r="Z8" s="283"/>
      <c r="AA8" s="117">
        <f>M8-J8</f>
        <v>-471.19143503847999</v>
      </c>
      <c r="AB8" s="110">
        <f>M8/J8</f>
        <v>0.86911349026708884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3154.3912225276667</v>
      </c>
      <c r="N21" s="138">
        <f>M21/L21</f>
        <v>268.45882744916315</v>
      </c>
      <c r="O21" s="139">
        <f>L21-I21</f>
        <v>0</v>
      </c>
      <c r="P21" s="140">
        <f>N21-K21</f>
        <v>-37.924151274241126</v>
      </c>
      <c r="Q21" s="141">
        <f>N21/K21</f>
        <v>0.87621978403546297</v>
      </c>
      <c r="R21" s="294"/>
      <c r="S21" s="142">
        <f>S5</f>
        <v>0.25</v>
      </c>
      <c r="T21" s="143">
        <f>INDEX(T5:T20,COUNTA(T5:T20))</f>
        <v>0.43190972222222224</v>
      </c>
      <c r="U21" s="144"/>
      <c r="V21" s="166"/>
      <c r="W21" s="167"/>
      <c r="X21" s="138"/>
      <c r="Y21" s="285"/>
      <c r="Z21" s="286"/>
      <c r="AA21" s="168">
        <f>M21-J21</f>
        <v>-445.60877747233326</v>
      </c>
      <c r="AB21" s="141">
        <f>M21/J21</f>
        <v>0.87621978403546297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930</v>
      </c>
      <c r="G22" s="148">
        <f t="shared" ref="G22:G23" si="5">E22*F22</f>
        <v>13047.9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2341.5936378466599</v>
      </c>
      <c r="N22" s="152">
        <f>M22/L22</f>
        <v>390.26560630777664</v>
      </c>
      <c r="O22" s="154">
        <f>L22-I22</f>
        <v>0</v>
      </c>
      <c r="P22" s="155">
        <f>N22-K22</f>
        <v>-43.067727025556678</v>
      </c>
      <c r="Q22" s="156">
        <f>N22/K22</f>
        <v>0.90061293763333072</v>
      </c>
      <c r="R22" s="292">
        <f>Q38</f>
        <v>0.90037536036388111</v>
      </c>
      <c r="S22" s="157">
        <v>0.29166666666666669</v>
      </c>
      <c r="T22" s="158">
        <v>0.30820601851851853</v>
      </c>
      <c r="U22" s="159"/>
      <c r="V22" s="160">
        <v>23.829924671009071</v>
      </c>
      <c r="W22" s="158"/>
      <c r="X22" s="169"/>
      <c r="Y22" s="295"/>
      <c r="Z22" s="296"/>
      <c r="AA22" s="115">
        <f>M22-J22</f>
        <v>-258.40636215334007</v>
      </c>
      <c r="AB22" s="156">
        <f>M22/J22</f>
        <v>0.90061293763333072</v>
      </c>
      <c r="AC22" s="277">
        <f>AB38</f>
        <v>0.90037536036388111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1137</v>
      </c>
      <c r="G23" s="103">
        <f t="shared" si="5"/>
        <v>16475.13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2340.3582360455221</v>
      </c>
      <c r="N23" s="106">
        <f>M23/L23</f>
        <v>390.05970600758701</v>
      </c>
      <c r="O23" s="108">
        <f>L23-I23</f>
        <v>0</v>
      </c>
      <c r="P23" s="109">
        <f>N23-K23</f>
        <v>-43.273627325746304</v>
      </c>
      <c r="Q23" s="110">
        <f>N23/K23</f>
        <v>0.9001377830944316</v>
      </c>
      <c r="R23" s="293"/>
      <c r="S23" s="47">
        <v>0.31111111111111112</v>
      </c>
      <c r="T23" s="48">
        <v>0.33134259259259258</v>
      </c>
      <c r="U23" s="111">
        <v>5</v>
      </c>
      <c r="V23" s="112">
        <v>29.149383606874899</v>
      </c>
      <c r="W23" s="113"/>
      <c r="X23" s="13"/>
      <c r="Y23" s="282"/>
      <c r="Z23" s="283"/>
      <c r="AA23" s="117">
        <f>M23-J23</f>
        <v>-259.64176395447794</v>
      </c>
      <c r="AB23" s="110">
        <f>M23/J23</f>
        <v>0.9001377830944316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2340.9759369460908</v>
      </c>
      <c r="N38" s="138">
        <f>M38/L38</f>
        <v>390.16265615768179</v>
      </c>
      <c r="O38" s="139">
        <f>L38-I38</f>
        <v>0</v>
      </c>
      <c r="P38" s="140">
        <f>N38-K38</f>
        <v>-43.17067717565152</v>
      </c>
      <c r="Q38" s="141">
        <f>N38/K38</f>
        <v>0.90037536036388111</v>
      </c>
      <c r="R38" s="294"/>
      <c r="S38" s="142">
        <f>S22</f>
        <v>0.29166666666666669</v>
      </c>
      <c r="T38" s="143">
        <f>INDEX(T22:T37,COUNTA(T22:T37))</f>
        <v>0.33134259259259258</v>
      </c>
      <c r="U38" s="144"/>
      <c r="V38" s="166"/>
      <c r="W38" s="167"/>
      <c r="X38" s="138"/>
      <c r="Y38" s="285"/>
      <c r="Z38" s="286"/>
      <c r="AA38" s="168">
        <f>M38-J38</f>
        <v>-259.02406305390923</v>
      </c>
      <c r="AB38" s="141">
        <f>M38/J38</f>
        <v>0.90037536036388111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3740</v>
      </c>
      <c r="G39" s="148">
        <f t="shared" ref="G39" si="9">E39*F39</f>
        <v>69302.2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2975.6381127982672</v>
      </c>
      <c r="N39" s="152">
        <f>M39/L39</f>
        <v>991.87937093275571</v>
      </c>
      <c r="O39" s="154">
        <f>L39-I39</f>
        <v>0</v>
      </c>
      <c r="P39" s="155">
        <f>N39-K39</f>
        <v>-108.12062906724429</v>
      </c>
      <c r="Q39" s="156">
        <f>N39/K39</f>
        <v>0.90170851902977789</v>
      </c>
      <c r="R39" s="292">
        <f>Q55</f>
        <v>0.90170851902977789</v>
      </c>
      <c r="S39" s="157">
        <v>0.35416666666666669</v>
      </c>
      <c r="T39" s="158">
        <v>0.40652777777777782</v>
      </c>
      <c r="U39" s="159"/>
      <c r="V39" s="112">
        <v>75.412396095765814</v>
      </c>
      <c r="W39" s="161"/>
      <c r="X39" s="162"/>
      <c r="Y39" s="295"/>
      <c r="Z39" s="296"/>
      <c r="AA39" s="115">
        <f>M39-J39</f>
        <v>-324.36188720173277</v>
      </c>
      <c r="AB39" s="156">
        <f>M39/J39</f>
        <v>0.901708519029778</v>
      </c>
      <c r="AC39" s="277">
        <f>AB55</f>
        <v>0.901708519029778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2975.6381127982672</v>
      </c>
      <c r="N55" s="138">
        <f t="shared" ref="N55:N63" si="13">M55/L55</f>
        <v>991.87937093275571</v>
      </c>
      <c r="O55" s="139">
        <f t="shared" ref="O55:O63" si="14">L55-I55</f>
        <v>0</v>
      </c>
      <c r="P55" s="140">
        <f t="shared" ref="P55:P63" si="15">N55-K55</f>
        <v>-108.12062906724429</v>
      </c>
      <c r="Q55" s="141">
        <f t="shared" ref="Q55:Q63" si="16">N55/K55</f>
        <v>0.90170851902977789</v>
      </c>
      <c r="R55" s="294"/>
      <c r="S55" s="142">
        <f>S39</f>
        <v>0.35416666666666669</v>
      </c>
      <c r="T55" s="143">
        <f>INDEX(T39:T54,COUNTA(T39:T54))</f>
        <v>0.40652777777777782</v>
      </c>
      <c r="U55" s="144"/>
      <c r="V55" s="166"/>
      <c r="W55" s="99"/>
      <c r="X55" s="69"/>
      <c r="Y55" s="285"/>
      <c r="Z55" s="286"/>
      <c r="AA55" s="168">
        <f t="shared" ref="AA55:AA63" si="17">M55-J55</f>
        <v>-324.36188720173277</v>
      </c>
      <c r="AB55" s="141">
        <f t="shared" ref="AB55:AB63" si="18">M55/J55</f>
        <v>0.901708519029778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130</v>
      </c>
      <c r="D56" s="291"/>
      <c r="E56" s="147">
        <v>14.03</v>
      </c>
      <c r="F56" s="97">
        <v>1707</v>
      </c>
      <c r="G56" s="148">
        <f t="shared" ref="G56:G63" si="19">E56*F56</f>
        <v>23949.21</v>
      </c>
      <c r="H56" s="149">
        <v>2</v>
      </c>
      <c r="I56" s="150">
        <v>3</v>
      </c>
      <c r="J56" s="151">
        <v>3000</v>
      </c>
      <c r="K56" s="152">
        <f>J56/I56</f>
        <v>1000</v>
      </c>
      <c r="L56" s="153">
        <v>3</v>
      </c>
      <c r="M56" s="151">
        <f t="shared" ref="M56:M63" si="20">F56/V56*60</f>
        <v>2706.3987012986991</v>
      </c>
      <c r="N56" s="152">
        <f t="shared" si="13"/>
        <v>902.13290043289965</v>
      </c>
      <c r="O56" s="154">
        <f t="shared" si="14"/>
        <v>0</v>
      </c>
      <c r="P56" s="155">
        <f t="shared" si="15"/>
        <v>-97.867099567100354</v>
      </c>
      <c r="Q56" s="156">
        <f t="shared" si="16"/>
        <v>0.90213290043289962</v>
      </c>
      <c r="R56" s="292">
        <f>Q72</f>
        <v>0.88788936178387201</v>
      </c>
      <c r="S56" s="157">
        <v>0.25</v>
      </c>
      <c r="T56" s="158">
        <v>0.27627314814814813</v>
      </c>
      <c r="U56" s="159"/>
      <c r="V56" s="160">
        <v>37.84364807404485</v>
      </c>
      <c r="W56" s="161"/>
      <c r="X56" s="162"/>
      <c r="Y56" s="295"/>
      <c r="Z56" s="296"/>
      <c r="AA56" s="115">
        <f t="shared" si="17"/>
        <v>-293.60129870130095</v>
      </c>
      <c r="AB56" s="156">
        <f t="shared" si="18"/>
        <v>0.90213290043289973</v>
      </c>
      <c r="AC56" s="277">
        <f>AB72</f>
        <v>0.8878893617838719</v>
      </c>
    </row>
    <row r="57" spans="1:29" ht="15.75" customHeight="1">
      <c r="A57" s="298"/>
      <c r="B57" s="100" t="s">
        <v>120</v>
      </c>
      <c r="C57" s="280" t="s">
        <v>132</v>
      </c>
      <c r="D57" s="281"/>
      <c r="E57" s="101">
        <v>14.28</v>
      </c>
      <c r="F57" s="102">
        <v>2497</v>
      </c>
      <c r="G57" s="103">
        <f t="shared" si="19"/>
        <v>35657.159999999996</v>
      </c>
      <c r="H57" s="26">
        <v>2</v>
      </c>
      <c r="I57" s="104">
        <v>3</v>
      </c>
      <c r="J57" s="105">
        <v>3600</v>
      </c>
      <c r="K57" s="106">
        <f t="shared" ref="K57:K92" si="21">J57/I57</f>
        <v>1200</v>
      </c>
      <c r="L57" s="107">
        <v>3</v>
      </c>
      <c r="M57" s="105">
        <f t="shared" si="20"/>
        <v>3174.8722029372498</v>
      </c>
      <c r="N57" s="106">
        <f t="shared" si="13"/>
        <v>1058.2907343124166</v>
      </c>
      <c r="O57" s="108">
        <f t="shared" si="14"/>
        <v>0</v>
      </c>
      <c r="P57" s="109">
        <f t="shared" si="15"/>
        <v>-141.70926568758341</v>
      </c>
      <c r="Q57" s="110">
        <f t="shared" si="16"/>
        <v>0.88190894526034713</v>
      </c>
      <c r="R57" s="293"/>
      <c r="S57" s="47">
        <v>0.28611111111111115</v>
      </c>
      <c r="T57" s="48">
        <v>0.31887731481481485</v>
      </c>
      <c r="U57" s="111">
        <v>15</v>
      </c>
      <c r="V57" s="112">
        <v>47.189300993404785</v>
      </c>
      <c r="W57" s="113"/>
      <c r="X57" s="116"/>
      <c r="Y57" s="282"/>
      <c r="Z57" s="283"/>
      <c r="AA57" s="117">
        <f t="shared" si="17"/>
        <v>-425.12779706275023</v>
      </c>
      <c r="AB57" s="110">
        <f t="shared" si="18"/>
        <v>0.88190894526034713</v>
      </c>
      <c r="AC57" s="278"/>
    </row>
    <row r="58" spans="1:29" ht="15.75" customHeight="1">
      <c r="A58" s="298"/>
      <c r="B58" s="100" t="s">
        <v>120</v>
      </c>
      <c r="C58" s="280" t="s">
        <v>129</v>
      </c>
      <c r="D58" s="281"/>
      <c r="E58" s="101">
        <v>18.18</v>
      </c>
      <c r="F58" s="102">
        <v>1326</v>
      </c>
      <c r="G58" s="103">
        <f t="shared" si="19"/>
        <v>24106.68</v>
      </c>
      <c r="H58" s="26"/>
      <c r="I58" s="104">
        <v>3</v>
      </c>
      <c r="J58" s="105">
        <v>3600</v>
      </c>
      <c r="K58" s="106">
        <f t="shared" si="21"/>
        <v>1200</v>
      </c>
      <c r="L58" s="107">
        <v>3</v>
      </c>
      <c r="M58" s="105">
        <f t="shared" si="20"/>
        <v>3175.7103296703312</v>
      </c>
      <c r="N58" s="106">
        <f t="shared" si="13"/>
        <v>1058.5701098901104</v>
      </c>
      <c r="O58" s="108">
        <f t="shared" si="14"/>
        <v>0</v>
      </c>
      <c r="P58" s="109">
        <f t="shared" si="15"/>
        <v>-141.42989010988958</v>
      </c>
      <c r="Q58" s="110">
        <f t="shared" si="16"/>
        <v>0.88214175824175867</v>
      </c>
      <c r="R58" s="293"/>
      <c r="S58" s="47">
        <v>0.32916666666666672</v>
      </c>
      <c r="T58" s="48">
        <v>0.34656250000000005</v>
      </c>
      <c r="U58" s="111">
        <v>14.816666666666691</v>
      </c>
      <c r="V58" s="112">
        <v>25.052662787496452</v>
      </c>
      <c r="W58" s="113"/>
      <c r="X58" s="116"/>
      <c r="Y58" s="282"/>
      <c r="Z58" s="283"/>
      <c r="AA58" s="117">
        <f t="shared" si="17"/>
        <v>-424.28967032966875</v>
      </c>
      <c r="AB58" s="110">
        <f t="shared" si="18"/>
        <v>0.88214175824175867</v>
      </c>
      <c r="AC58" s="278"/>
    </row>
    <row r="59" spans="1:29" ht="15.75" customHeight="1">
      <c r="A59" s="298"/>
      <c r="B59" s="100" t="s">
        <v>120</v>
      </c>
      <c r="C59" s="280" t="s">
        <v>127</v>
      </c>
      <c r="D59" s="281"/>
      <c r="E59" s="101">
        <v>17.89</v>
      </c>
      <c r="F59" s="102">
        <v>3755</v>
      </c>
      <c r="G59" s="103">
        <f t="shared" si="19"/>
        <v>67176.95</v>
      </c>
      <c r="H59" s="26"/>
      <c r="I59" s="104">
        <v>4</v>
      </c>
      <c r="J59" s="105">
        <v>3600</v>
      </c>
      <c r="K59" s="106">
        <f t="shared" si="21"/>
        <v>900</v>
      </c>
      <c r="L59" s="107">
        <v>4</v>
      </c>
      <c r="M59" s="105">
        <f t="shared" si="20"/>
        <v>3177.1066950959516</v>
      </c>
      <c r="N59" s="106">
        <f t="shared" si="13"/>
        <v>794.27667377398791</v>
      </c>
      <c r="O59" s="108">
        <f t="shared" si="14"/>
        <v>0</v>
      </c>
      <c r="P59" s="109">
        <f t="shared" si="15"/>
        <v>-105.72332622601209</v>
      </c>
      <c r="Q59" s="110">
        <f t="shared" si="16"/>
        <v>0.88252963752665325</v>
      </c>
      <c r="R59" s="293"/>
      <c r="S59" s="47">
        <v>0.35694444444444451</v>
      </c>
      <c r="T59" s="48">
        <v>0.4061805555555556</v>
      </c>
      <c r="U59" s="111">
        <v>14.950000000000019</v>
      </c>
      <c r="V59" s="112">
        <v>70.91357691819529</v>
      </c>
      <c r="W59" s="113"/>
      <c r="X59" s="116"/>
      <c r="Y59" s="282"/>
      <c r="Z59" s="283"/>
      <c r="AA59" s="117">
        <f t="shared" si="17"/>
        <v>-422.89330490404836</v>
      </c>
      <c r="AB59" s="110">
        <f t="shared" si="18"/>
        <v>0.88252963752665325</v>
      </c>
      <c r="AC59" s="278"/>
    </row>
    <row r="60" spans="1:29" ht="15.75" customHeight="1">
      <c r="A60" s="299"/>
      <c r="B60" s="100" t="s">
        <v>120</v>
      </c>
      <c r="C60" s="280" t="s">
        <v>126</v>
      </c>
      <c r="D60" s="281"/>
      <c r="E60" s="101">
        <v>22.28</v>
      </c>
      <c r="F60" s="102">
        <v>1324</v>
      </c>
      <c r="G60" s="103">
        <f t="shared" si="19"/>
        <v>29498.720000000001</v>
      </c>
      <c r="H60" s="13"/>
      <c r="I60" s="104">
        <v>5</v>
      </c>
      <c r="J60" s="105">
        <v>3300</v>
      </c>
      <c r="K60" s="106">
        <f t="shared" si="21"/>
        <v>660</v>
      </c>
      <c r="L60" s="107">
        <v>5</v>
      </c>
      <c r="M60" s="105">
        <f t="shared" si="20"/>
        <v>2942.9646900723201</v>
      </c>
      <c r="N60" s="106">
        <f t="shared" si="13"/>
        <v>588.59293801446404</v>
      </c>
      <c r="O60" s="108">
        <f t="shared" si="14"/>
        <v>0</v>
      </c>
      <c r="P60" s="109">
        <f t="shared" si="15"/>
        <v>-71.407061985535961</v>
      </c>
      <c r="Q60" s="110">
        <f t="shared" si="16"/>
        <v>0.89180748184009706</v>
      </c>
      <c r="R60" s="293"/>
      <c r="S60" s="47">
        <v>0.4159722222222223</v>
      </c>
      <c r="T60" s="48">
        <v>0.43471064814814825</v>
      </c>
      <c r="U60" s="111">
        <v>15</v>
      </c>
      <c r="V60" s="112">
        <v>26.993188286621219</v>
      </c>
      <c r="W60" s="113"/>
      <c r="X60" s="116"/>
      <c r="Y60" s="282"/>
      <c r="Z60" s="283"/>
      <c r="AA60" s="117">
        <f t="shared" si="17"/>
        <v>-357.03530992767992</v>
      </c>
      <c r="AB60" s="110">
        <f t="shared" si="18"/>
        <v>0.89180748184009695</v>
      </c>
      <c r="AC60" s="278"/>
    </row>
    <row r="61" spans="1:29" ht="15.75" customHeight="1">
      <c r="A61" s="299"/>
      <c r="B61" s="100" t="s">
        <v>120</v>
      </c>
      <c r="C61" s="280" t="s">
        <v>239</v>
      </c>
      <c r="D61" s="281"/>
      <c r="E61" s="101">
        <v>27.48</v>
      </c>
      <c r="F61" s="102">
        <v>6738</v>
      </c>
      <c r="G61" s="121">
        <f t="shared" si="19"/>
        <v>185160.24</v>
      </c>
      <c r="H61" s="122"/>
      <c r="I61" s="104">
        <v>5</v>
      </c>
      <c r="J61" s="105">
        <v>3600</v>
      </c>
      <c r="K61" s="106">
        <f t="shared" si="21"/>
        <v>720</v>
      </c>
      <c r="L61" s="107">
        <v>5</v>
      </c>
      <c r="M61" s="105">
        <f t="shared" si="20"/>
        <v>3181.0560533891994</v>
      </c>
      <c r="N61" s="106">
        <f t="shared" si="13"/>
        <v>636.21121067783986</v>
      </c>
      <c r="O61" s="108">
        <f t="shared" si="14"/>
        <v>0</v>
      </c>
      <c r="P61" s="109">
        <f t="shared" si="15"/>
        <v>-83.788789322160142</v>
      </c>
      <c r="Q61" s="110">
        <f t="shared" si="16"/>
        <v>0.88362668149699986</v>
      </c>
      <c r="R61" s="293"/>
      <c r="S61" s="47">
        <v>0.44444444444444453</v>
      </c>
      <c r="T61" s="120">
        <v>0.5326967592592593</v>
      </c>
      <c r="U61" s="111">
        <v>15</v>
      </c>
      <c r="V61" s="112">
        <v>127.08986990948088</v>
      </c>
      <c r="W61" s="113"/>
      <c r="X61" s="116"/>
      <c r="Y61" s="282"/>
      <c r="Z61" s="283"/>
      <c r="AA61" s="117">
        <f t="shared" si="17"/>
        <v>-418.94394661080059</v>
      </c>
      <c r="AB61" s="110">
        <f t="shared" si="18"/>
        <v>0.88362668149699986</v>
      </c>
      <c r="AC61" s="278"/>
    </row>
    <row r="62" spans="1:29" ht="15.75" customHeight="1">
      <c r="A62" s="299"/>
      <c r="B62" s="100" t="s">
        <v>120</v>
      </c>
      <c r="C62" s="280" t="s">
        <v>130</v>
      </c>
      <c r="D62" s="281"/>
      <c r="E62" s="101">
        <v>14.03</v>
      </c>
      <c r="F62" s="102">
        <v>3727</v>
      </c>
      <c r="G62" s="121">
        <f t="shared" si="19"/>
        <v>52289.81</v>
      </c>
      <c r="H62" s="62"/>
      <c r="I62" s="104">
        <v>3</v>
      </c>
      <c r="J62" s="105">
        <v>3000</v>
      </c>
      <c r="K62" s="106">
        <f t="shared" si="21"/>
        <v>1000</v>
      </c>
      <c r="L62" s="107">
        <v>3</v>
      </c>
      <c r="M62" s="105">
        <f t="shared" si="20"/>
        <v>2706.3987012986986</v>
      </c>
      <c r="N62" s="106">
        <f t="shared" si="13"/>
        <v>902.13290043289953</v>
      </c>
      <c r="O62" s="123">
        <f t="shared" si="14"/>
        <v>0</v>
      </c>
      <c r="P62" s="124">
        <f t="shared" si="15"/>
        <v>-97.867099567100468</v>
      </c>
      <c r="Q62" s="125">
        <f t="shared" si="16"/>
        <v>0.90213290043289951</v>
      </c>
      <c r="R62" s="293"/>
      <c r="S62" s="47">
        <v>0.54305555555555562</v>
      </c>
      <c r="T62" s="120">
        <v>0.60042824074074086</v>
      </c>
      <c r="U62" s="111">
        <v>14.916666666666707</v>
      </c>
      <c r="V62" s="112">
        <v>82.626406779124295</v>
      </c>
      <c r="W62" s="113"/>
      <c r="X62" s="116"/>
      <c r="Y62" s="282"/>
      <c r="Z62" s="283"/>
      <c r="AA62" s="117">
        <f t="shared" si="17"/>
        <v>-293.6012987013014</v>
      </c>
      <c r="AB62" s="110">
        <f t="shared" si="18"/>
        <v>0.90213290043289951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5366</v>
      </c>
      <c r="G63" s="121">
        <f t="shared" si="19"/>
        <v>76626.48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3174.8722029372498</v>
      </c>
      <c r="N63" s="106">
        <f t="shared" si="13"/>
        <v>1058.2907343124166</v>
      </c>
      <c r="O63" s="123">
        <f t="shared" si="14"/>
        <v>0</v>
      </c>
      <c r="P63" s="124">
        <f t="shared" si="15"/>
        <v>-141.70926568758341</v>
      </c>
      <c r="Q63" s="125">
        <f t="shared" si="16"/>
        <v>0.88190894526034713</v>
      </c>
      <c r="R63" s="293"/>
      <c r="S63" s="47">
        <v>0.61041666666666672</v>
      </c>
      <c r="T63" s="120">
        <v>0.6808333333333334</v>
      </c>
      <c r="U63" s="111">
        <v>15</v>
      </c>
      <c r="V63" s="112">
        <v>101.40880621970769</v>
      </c>
      <c r="W63" s="113"/>
      <c r="X63" s="116"/>
      <c r="Y63" s="282"/>
      <c r="Z63" s="283"/>
      <c r="AA63" s="117">
        <f t="shared" si="17"/>
        <v>-425.12779706275023</v>
      </c>
      <c r="AB63" s="110">
        <f t="shared" si="18"/>
        <v>0.88190894526034713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3.625</v>
      </c>
      <c r="J72" s="137">
        <f t="shared" si="22"/>
        <v>3412.5</v>
      </c>
      <c r="K72" s="138">
        <f t="shared" ref="K72" si="23">J72/I72</f>
        <v>941.37931034482756</v>
      </c>
      <c r="L72" s="136">
        <f t="shared" ref="L72:M72" si="24">AVERAGE(L56:L71)</f>
        <v>3.625</v>
      </c>
      <c r="M72" s="137">
        <f t="shared" si="24"/>
        <v>3029.9224470874628</v>
      </c>
      <c r="N72" s="138">
        <f t="shared" ref="N72:N80" si="25">M72/L72</f>
        <v>835.84067505861049</v>
      </c>
      <c r="O72" s="139">
        <f t="shared" ref="O72:O80" si="26">L72-I72</f>
        <v>0</v>
      </c>
      <c r="P72" s="140">
        <f t="shared" ref="P72:P80" si="27">N72-K72</f>
        <v>-105.53863528621707</v>
      </c>
      <c r="Q72" s="141">
        <f t="shared" ref="Q72:Q80" si="28">N72/K72</f>
        <v>0.88788936178387201</v>
      </c>
      <c r="R72" s="294"/>
      <c r="S72" s="142">
        <f>S56</f>
        <v>0.25</v>
      </c>
      <c r="T72" s="143">
        <f>INDEX(T56:T71,COUNTA(T56:T71))</f>
        <v>0.6808333333333334</v>
      </c>
      <c r="U72" s="144"/>
      <c r="V72" s="166"/>
      <c r="W72" s="99"/>
      <c r="X72" s="69"/>
      <c r="Y72" s="285"/>
      <c r="Z72" s="286"/>
      <c r="AA72" s="168">
        <f t="shared" ref="AA72:AA80" si="29">M72-J72</f>
        <v>-382.57755291253716</v>
      </c>
      <c r="AB72" s="141">
        <f t="shared" ref="AB72:AB80" si="30">M72/J72</f>
        <v>0.8878893617838719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2961</v>
      </c>
      <c r="G73" s="148">
        <f t="shared" ref="G73:G80" si="31">E73*F73</f>
        <v>74113.83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3215.1933753375311</v>
      </c>
      <c r="N73" s="152">
        <f t="shared" si="25"/>
        <v>643.03867506750623</v>
      </c>
      <c r="O73" s="154">
        <f t="shared" si="26"/>
        <v>0</v>
      </c>
      <c r="P73" s="155">
        <f t="shared" si="27"/>
        <v>-76.961324932493767</v>
      </c>
      <c r="Q73" s="156">
        <f t="shared" si="28"/>
        <v>0.89310927092709202</v>
      </c>
      <c r="R73" s="292">
        <f>Q89</f>
        <v>0.88501149538870705</v>
      </c>
      <c r="S73" s="157">
        <v>0.25</v>
      </c>
      <c r="T73" s="158">
        <v>0.28836805555555556</v>
      </c>
      <c r="U73" s="159"/>
      <c r="V73" s="160">
        <v>55.256396508763409</v>
      </c>
      <c r="W73" s="158"/>
      <c r="X73" s="169"/>
      <c r="Y73" s="295"/>
      <c r="Z73" s="296"/>
      <c r="AA73" s="115">
        <f t="shared" si="29"/>
        <v>-384.80662466246895</v>
      </c>
      <c r="AB73" s="156">
        <f t="shared" si="30"/>
        <v>0.89310927092709191</v>
      </c>
      <c r="AC73" s="277">
        <f>AB89</f>
        <v>0.88501149538870705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3570</v>
      </c>
      <c r="G74" s="103">
        <f t="shared" si="31"/>
        <v>88607.4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3211.9152034133017</v>
      </c>
      <c r="N74" s="106">
        <f t="shared" si="25"/>
        <v>642.38304068266029</v>
      </c>
      <c r="O74" s="108">
        <f t="shared" si="26"/>
        <v>0</v>
      </c>
      <c r="P74" s="109">
        <f t="shared" si="27"/>
        <v>-77.616959317339706</v>
      </c>
      <c r="Q74" s="110">
        <f t="shared" si="28"/>
        <v>0.89219866761480593</v>
      </c>
      <c r="R74" s="293"/>
      <c r="S74" s="47">
        <v>0.2986111111111111</v>
      </c>
      <c r="T74" s="48">
        <v>0.34491898148148148</v>
      </c>
      <c r="U74" s="111">
        <v>14.749999999999988</v>
      </c>
      <c r="V74" s="112">
        <v>66.689182756870323</v>
      </c>
      <c r="W74" s="113"/>
      <c r="X74" s="13"/>
      <c r="Y74" s="282"/>
      <c r="Z74" s="283"/>
      <c r="AA74" s="117">
        <f t="shared" si="29"/>
        <v>-388.0847965866983</v>
      </c>
      <c r="AB74" s="110">
        <f t="shared" si="30"/>
        <v>0.89219866761480604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2678</v>
      </c>
      <c r="G75" s="103">
        <f t="shared" si="31"/>
        <v>48686.04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3173.2465909090888</v>
      </c>
      <c r="N75" s="106">
        <f t="shared" si="25"/>
        <v>1057.748863636363</v>
      </c>
      <c r="O75" s="108">
        <f t="shared" si="26"/>
        <v>0</v>
      </c>
      <c r="P75" s="109">
        <f t="shared" si="27"/>
        <v>-142.25113636363699</v>
      </c>
      <c r="Q75" s="110">
        <f t="shared" si="28"/>
        <v>0.8814573863636358</v>
      </c>
      <c r="R75" s="293"/>
      <c r="S75" s="47">
        <v>0.35486111111111113</v>
      </c>
      <c r="T75" s="48">
        <v>0.39002314814814815</v>
      </c>
      <c r="U75" s="111">
        <v>15</v>
      </c>
      <c r="V75" s="112">
        <v>50.635837901890731</v>
      </c>
      <c r="W75" s="113"/>
      <c r="X75" s="13"/>
      <c r="Y75" s="282"/>
      <c r="Z75" s="283"/>
      <c r="AA75" s="117">
        <f t="shared" si="29"/>
        <v>-426.75340909091119</v>
      </c>
      <c r="AB75" s="110">
        <f t="shared" si="30"/>
        <v>0.8814573863636358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1927</v>
      </c>
      <c r="G76" s="103">
        <f t="shared" si="31"/>
        <v>45708.439999999995</v>
      </c>
      <c r="H76" s="26">
        <v>2</v>
      </c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3177.6975423838139</v>
      </c>
      <c r="N76" s="106">
        <f t="shared" si="25"/>
        <v>635.53950847676276</v>
      </c>
      <c r="O76" s="108">
        <f t="shared" si="26"/>
        <v>0</v>
      </c>
      <c r="P76" s="109">
        <f t="shared" si="27"/>
        <v>-84.460491523237238</v>
      </c>
      <c r="Q76" s="110">
        <f t="shared" si="28"/>
        <v>0.88269376177328163</v>
      </c>
      <c r="R76" s="293"/>
      <c r="S76" s="47">
        <v>0.4</v>
      </c>
      <c r="T76" s="48">
        <v>0.42526620370370372</v>
      </c>
      <c r="U76" s="111">
        <v>15</v>
      </c>
      <c r="V76" s="112">
        <v>36.384834760977697</v>
      </c>
      <c r="W76" s="113"/>
      <c r="X76" s="116"/>
      <c r="Y76" s="282"/>
      <c r="Z76" s="283"/>
      <c r="AA76" s="117">
        <f t="shared" si="29"/>
        <v>-422.30245761618608</v>
      </c>
      <c r="AB76" s="110">
        <f t="shared" si="30"/>
        <v>0.88269376177328163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2104</v>
      </c>
      <c r="G77" s="103">
        <f t="shared" si="31"/>
        <v>35052.639999999999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3169.0915831599136</v>
      </c>
      <c r="N77" s="106">
        <f t="shared" si="25"/>
        <v>633.81831663198273</v>
      </c>
      <c r="O77" s="108">
        <f t="shared" si="26"/>
        <v>0</v>
      </c>
      <c r="P77" s="109">
        <f t="shared" si="27"/>
        <v>-86.181683368017275</v>
      </c>
      <c r="Q77" s="110">
        <f t="shared" si="28"/>
        <v>0.88030321754442042</v>
      </c>
      <c r="R77" s="293"/>
      <c r="S77" s="47">
        <v>0.43541666666666673</v>
      </c>
      <c r="T77" s="48">
        <v>0.46307870370370374</v>
      </c>
      <c r="U77" s="111">
        <v>14.61666666666674</v>
      </c>
      <c r="V77" s="112">
        <v>39.834759169100941</v>
      </c>
      <c r="W77" s="113"/>
      <c r="X77" s="116"/>
      <c r="Y77" s="282"/>
      <c r="Z77" s="283"/>
      <c r="AA77" s="117">
        <f t="shared" si="29"/>
        <v>-430.90841684008637</v>
      </c>
      <c r="AB77" s="110">
        <f t="shared" si="30"/>
        <v>0.88030321754442042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3810</v>
      </c>
      <c r="G78" s="121">
        <f t="shared" si="31"/>
        <v>114300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3185.64</v>
      </c>
      <c r="N78" s="106">
        <f t="shared" si="25"/>
        <v>796.41</v>
      </c>
      <c r="O78" s="108">
        <f t="shared" si="26"/>
        <v>0</v>
      </c>
      <c r="P78" s="109">
        <f t="shared" si="27"/>
        <v>-103.59000000000003</v>
      </c>
      <c r="Q78" s="110">
        <f t="shared" si="28"/>
        <v>0.88490000000000002</v>
      </c>
      <c r="R78" s="293"/>
      <c r="S78" s="47">
        <v>0.47291666666666676</v>
      </c>
      <c r="T78" s="120">
        <v>0.52274305555555567</v>
      </c>
      <c r="U78" s="111">
        <v>15</v>
      </c>
      <c r="V78" s="112">
        <v>71.759520849813541</v>
      </c>
      <c r="W78" s="113"/>
      <c r="X78" s="50"/>
      <c r="Y78" s="282"/>
      <c r="Z78" s="283"/>
      <c r="AA78" s="117">
        <f t="shared" si="29"/>
        <v>-414.36000000000013</v>
      </c>
      <c r="AB78" s="110">
        <f t="shared" si="30"/>
        <v>0.88490000000000002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4650</v>
      </c>
      <c r="G79" s="121">
        <f t="shared" si="31"/>
        <v>110298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3186.4551888311998</v>
      </c>
      <c r="N79" s="106">
        <f t="shared" si="25"/>
        <v>637.29103776623992</v>
      </c>
      <c r="O79" s="123">
        <f t="shared" si="26"/>
        <v>0</v>
      </c>
      <c r="P79" s="124">
        <f t="shared" si="27"/>
        <v>-82.708962233760076</v>
      </c>
      <c r="Q79" s="125">
        <f t="shared" si="28"/>
        <v>0.88512644134199991</v>
      </c>
      <c r="R79" s="293"/>
      <c r="S79" s="47">
        <v>0.53263888888888899</v>
      </c>
      <c r="T79" s="120">
        <v>0.59343750000000006</v>
      </c>
      <c r="U79" s="111">
        <v>15</v>
      </c>
      <c r="V79" s="112">
        <v>87.558111903760349</v>
      </c>
      <c r="W79" s="113"/>
      <c r="X79" s="116"/>
      <c r="Y79" s="282"/>
      <c r="Z79" s="283"/>
      <c r="AA79" s="117">
        <f t="shared" si="29"/>
        <v>-413.54481116880015</v>
      </c>
      <c r="AB79" s="110">
        <f t="shared" si="30"/>
        <v>0.88512644134199991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4509</v>
      </c>
      <c r="G80" s="121">
        <f t="shared" si="31"/>
        <v>75119.94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3169.0915831599136</v>
      </c>
      <c r="N80" s="106">
        <f t="shared" si="25"/>
        <v>633.81831663198273</v>
      </c>
      <c r="O80" s="123">
        <f t="shared" si="26"/>
        <v>0</v>
      </c>
      <c r="P80" s="124">
        <f t="shared" si="27"/>
        <v>-86.181683368017275</v>
      </c>
      <c r="Q80" s="125">
        <f t="shared" si="28"/>
        <v>0.88030321754442042</v>
      </c>
      <c r="R80" s="293"/>
      <c r="S80" s="47">
        <v>0.6034722222222223</v>
      </c>
      <c r="T80" s="120">
        <v>0.66275462962962972</v>
      </c>
      <c r="U80" s="111">
        <v>15</v>
      </c>
      <c r="V80" s="112">
        <v>85.368312306785242</v>
      </c>
      <c r="W80" s="113"/>
      <c r="X80" s="116"/>
      <c r="Y80" s="282"/>
      <c r="Z80" s="283"/>
      <c r="AA80" s="117">
        <f t="shared" si="29"/>
        <v>-430.90841684008637</v>
      </c>
      <c r="AB80" s="110">
        <f t="shared" si="30"/>
        <v>0.88030321754442042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3186.0413833993452</v>
      </c>
      <c r="N89" s="138">
        <f>M89/L89</f>
        <v>688.87381262688541</v>
      </c>
      <c r="O89" s="139">
        <f>L89-I89</f>
        <v>0</v>
      </c>
      <c r="P89" s="140">
        <f>N89-K89</f>
        <v>-89.504565751492919</v>
      </c>
      <c r="Q89" s="141">
        <f>N89/K89</f>
        <v>0.88501149538870705</v>
      </c>
      <c r="R89" s="294"/>
      <c r="S89" s="142">
        <f>S73</f>
        <v>0.25</v>
      </c>
      <c r="T89" s="143">
        <f>INDEX(T73:T88,COUNTA(T73:T88))</f>
        <v>0.66275462962962972</v>
      </c>
      <c r="U89" s="144"/>
      <c r="V89" s="166"/>
      <c r="W89" s="167"/>
      <c r="X89" s="138"/>
      <c r="Y89" s="285"/>
      <c r="Z89" s="286"/>
      <c r="AA89" s="168">
        <f>M89-J89</f>
        <v>-413.95861660065475</v>
      </c>
      <c r="AB89" s="141">
        <f>M89/J89</f>
        <v>0.88501149538870705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1450</v>
      </c>
      <c r="G90" s="148">
        <f t="shared" ref="G90:G92" si="36">E90*F90</f>
        <v>41426.5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3126.8978161628797</v>
      </c>
      <c r="N90" s="152">
        <f>M90/L90</f>
        <v>260.57481801357329</v>
      </c>
      <c r="O90" s="154">
        <f>L90-I90</f>
        <v>0</v>
      </c>
      <c r="P90" s="155">
        <f>N90-K90</f>
        <v>-39.425181986426708</v>
      </c>
      <c r="Q90" s="156">
        <f>N90/K90</f>
        <v>0.86858272671191095</v>
      </c>
      <c r="R90" s="292">
        <f>Q106</f>
        <v>0.89240835147316899</v>
      </c>
      <c r="S90" s="157">
        <v>0.70833333333333337</v>
      </c>
      <c r="T90" s="158">
        <v>0.72765046296296299</v>
      </c>
      <c r="U90" s="159"/>
      <c r="V90" s="160">
        <v>27.823102996937905</v>
      </c>
      <c r="W90" s="158"/>
      <c r="X90" s="169"/>
      <c r="Y90" s="295"/>
      <c r="Z90" s="296"/>
      <c r="AA90" s="115">
        <f>M90-J90</f>
        <v>-473.10218383712026</v>
      </c>
      <c r="AB90" s="156">
        <f>M90/J90</f>
        <v>0.86858272671191106</v>
      </c>
      <c r="AC90" s="277">
        <f>AB106</f>
        <v>0.89240835147316888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371</v>
      </c>
      <c r="G91" s="103">
        <f t="shared" si="36"/>
        <v>7483.0700000000006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3252.8100726392604</v>
      </c>
      <c r="N91" s="106">
        <f>M91/L91</f>
        <v>271.0675060532717</v>
      </c>
      <c r="O91" s="108">
        <f>L91-I91</f>
        <v>0</v>
      </c>
      <c r="P91" s="109">
        <f>N91-K91</f>
        <v>-28.9324939467283</v>
      </c>
      <c r="Q91" s="110">
        <f>N91/K91</f>
        <v>0.90355835351090563</v>
      </c>
      <c r="R91" s="293"/>
      <c r="S91" s="47">
        <v>0.73125000000000007</v>
      </c>
      <c r="T91" s="48">
        <v>0.73599537037037044</v>
      </c>
      <c r="U91" s="111">
        <v>5.1833333333333975</v>
      </c>
      <c r="V91" s="112">
        <v>6.8433137819014167</v>
      </c>
      <c r="W91" s="113"/>
      <c r="X91" s="13"/>
      <c r="Y91" s="282"/>
      <c r="Z91" s="283"/>
      <c r="AA91" s="117">
        <f>M91-J91</f>
        <v>-347.1899273607396</v>
      </c>
      <c r="AB91" s="110">
        <f>M91/J91</f>
        <v>0.90355835351090563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2017</v>
      </c>
      <c r="G92" s="103">
        <f t="shared" si="36"/>
        <v>41187.140000000007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3258.3023071080843</v>
      </c>
      <c r="N92" s="106">
        <f>M92/L92</f>
        <v>250.63863900831419</v>
      </c>
      <c r="O92" s="108">
        <f>L92-I92</f>
        <v>0</v>
      </c>
      <c r="P92" s="109">
        <f>N92-K92</f>
        <v>-26.284437914762719</v>
      </c>
      <c r="Q92" s="110">
        <f>N92/K92</f>
        <v>0.90508397419669018</v>
      </c>
      <c r="R92" s="293"/>
      <c r="S92" s="47">
        <v>0.73958333333333337</v>
      </c>
      <c r="T92" s="48">
        <v>0.76537037037037037</v>
      </c>
      <c r="U92" s="111">
        <v>5.1666666666666217</v>
      </c>
      <c r="V92" s="112">
        <v>37.142041650337731</v>
      </c>
      <c r="W92" s="113"/>
      <c r="X92" s="13"/>
      <c r="Y92" s="282"/>
      <c r="Z92" s="283"/>
      <c r="AA92" s="117">
        <f>M92-J92</f>
        <v>-341.69769289191572</v>
      </c>
      <c r="AB92" s="110">
        <f>M92/J92</f>
        <v>0.90508397419669007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3212.6700653034081</v>
      </c>
      <c r="N106" s="138">
        <f t="shared" ref="N106:N111" si="40">M106/L106</f>
        <v>260.48676205162769</v>
      </c>
      <c r="O106" s="139">
        <f t="shared" ref="O106:O111" si="41">L106-I106</f>
        <v>0</v>
      </c>
      <c r="P106" s="140">
        <f t="shared" ref="P106:P111" si="42">N106-K106</f>
        <v>-31.405129840264181</v>
      </c>
      <c r="Q106" s="141">
        <f t="shared" ref="Q106:Q111" si="43">N106/K106</f>
        <v>0.89240835147316899</v>
      </c>
      <c r="R106" s="294"/>
      <c r="S106" s="142">
        <f>S90</f>
        <v>0.70833333333333337</v>
      </c>
      <c r="T106" s="143">
        <f>INDEX(T90:T105,COUNTA(T90:T105))</f>
        <v>0.76537037037037037</v>
      </c>
      <c r="U106" s="144"/>
      <c r="V106" s="166"/>
      <c r="W106" s="167"/>
      <c r="X106" s="138"/>
      <c r="Y106" s="285"/>
      <c r="Z106" s="286"/>
      <c r="AA106" s="168">
        <f t="shared" ref="AA106:AA111" si="44">M106-J106</f>
        <v>-387.32993469659186</v>
      </c>
      <c r="AB106" s="141">
        <f t="shared" ref="AB106:AB111" si="45">M106/J106</f>
        <v>0.89240835147316888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2931</v>
      </c>
      <c r="G107" s="148">
        <f t="shared" ref="G107:G111" si="46">E107*F107</f>
        <v>50471.82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2981.1068214772936</v>
      </c>
      <c r="N107" s="152">
        <f t="shared" si="40"/>
        <v>993.70227382576456</v>
      </c>
      <c r="O107" s="154">
        <f t="shared" si="41"/>
        <v>0</v>
      </c>
      <c r="P107" s="155">
        <f t="shared" si="42"/>
        <v>-106.29772617423544</v>
      </c>
      <c r="Q107" s="156">
        <f t="shared" si="43"/>
        <v>0.90336570347796774</v>
      </c>
      <c r="R107" s="292">
        <f>Q123</f>
        <v>0.89692372758615557</v>
      </c>
      <c r="S107" s="157">
        <v>0.70833333333333337</v>
      </c>
      <c r="T107" s="158">
        <v>0.74929398148148152</v>
      </c>
      <c r="U107" s="159"/>
      <c r="V107" s="160">
        <v>58.991512391646602</v>
      </c>
      <c r="W107" s="161"/>
      <c r="X107" s="162"/>
      <c r="Y107" s="295"/>
      <c r="Z107" s="296"/>
      <c r="AA107" s="115">
        <f t="shared" si="44"/>
        <v>-318.89317852270642</v>
      </c>
      <c r="AB107" s="156">
        <f t="shared" si="45"/>
        <v>0.90336570347796774</v>
      </c>
      <c r="AC107" s="277">
        <f>AB123</f>
        <v>0.89692372758615557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1459</v>
      </c>
      <c r="G108" s="103">
        <f t="shared" si="46"/>
        <v>32404.390000000003</v>
      </c>
      <c r="H108" s="26"/>
      <c r="I108" s="104">
        <v>4</v>
      </c>
      <c r="J108" s="105">
        <v>3000</v>
      </c>
      <c r="K108" s="106">
        <f t="shared" ref="K108:K152" si="47">J108/I108</f>
        <v>750</v>
      </c>
      <c r="L108" s="107">
        <v>4</v>
      </c>
      <c r="M108" s="105">
        <f>F108/V108*60</f>
        <v>2686.2196452933181</v>
      </c>
      <c r="N108" s="106">
        <f t="shared" si="40"/>
        <v>671.55491132332952</v>
      </c>
      <c r="O108" s="108">
        <f t="shared" si="41"/>
        <v>0</v>
      </c>
      <c r="P108" s="109">
        <f t="shared" si="42"/>
        <v>-78.44508867667048</v>
      </c>
      <c r="Q108" s="110">
        <f t="shared" si="43"/>
        <v>0.89540654843110601</v>
      </c>
      <c r="R108" s="293"/>
      <c r="S108" s="47">
        <v>0.75208333333333333</v>
      </c>
      <c r="T108" s="48">
        <v>0.77471064814814816</v>
      </c>
      <c r="U108" s="111">
        <v>5</v>
      </c>
      <c r="V108" s="112">
        <v>32.588548800684983</v>
      </c>
      <c r="W108" s="113"/>
      <c r="X108" s="116"/>
      <c r="Y108" s="282"/>
      <c r="Z108" s="283"/>
      <c r="AA108" s="117">
        <f t="shared" si="44"/>
        <v>-313.78035470668192</v>
      </c>
      <c r="AB108" s="110">
        <f t="shared" si="45"/>
        <v>0.89540654843110601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1997</v>
      </c>
      <c r="G109" s="103">
        <f t="shared" si="46"/>
        <v>49006.38</v>
      </c>
      <c r="H109" s="26"/>
      <c r="I109" s="104">
        <v>4</v>
      </c>
      <c r="J109" s="105">
        <v>3000</v>
      </c>
      <c r="K109" s="106">
        <f t="shared" si="47"/>
        <v>750</v>
      </c>
      <c r="L109" s="107">
        <v>4</v>
      </c>
      <c r="M109" s="105">
        <f>F109/V109*60</f>
        <v>2685.3248078299375</v>
      </c>
      <c r="N109" s="106">
        <f t="shared" si="40"/>
        <v>671.33120195748438</v>
      </c>
      <c r="O109" s="108">
        <f t="shared" si="41"/>
        <v>0</v>
      </c>
      <c r="P109" s="109">
        <f t="shared" si="42"/>
        <v>-78.668798042515618</v>
      </c>
      <c r="Q109" s="110">
        <f t="shared" si="43"/>
        <v>0.89510826927664588</v>
      </c>
      <c r="R109" s="293"/>
      <c r="S109" s="47">
        <v>0.77847222222222223</v>
      </c>
      <c r="T109" s="48">
        <v>0.80945601851851856</v>
      </c>
      <c r="U109" s="111">
        <v>5.4166666666666607</v>
      </c>
      <c r="V109" s="112">
        <v>44.620300550095777</v>
      </c>
      <c r="W109" s="113"/>
      <c r="X109" s="116"/>
      <c r="Y109" s="282"/>
      <c r="Z109" s="283"/>
      <c r="AA109" s="117">
        <f t="shared" si="44"/>
        <v>-314.67519217006247</v>
      </c>
      <c r="AB109" s="110">
        <f t="shared" si="45"/>
        <v>0.89510826927664588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1057</v>
      </c>
      <c r="G110" s="103">
        <f t="shared" si="46"/>
        <v>23761.360000000001</v>
      </c>
      <c r="H110" s="26"/>
      <c r="I110" s="104">
        <v>5</v>
      </c>
      <c r="J110" s="105">
        <v>3000</v>
      </c>
      <c r="K110" s="106">
        <f t="shared" si="47"/>
        <v>600</v>
      </c>
      <c r="L110" s="107">
        <v>5</v>
      </c>
      <c r="M110" s="105">
        <f>F110/V110*60</f>
        <v>2685.8817574676327</v>
      </c>
      <c r="N110" s="106">
        <f t="shared" si="40"/>
        <v>537.17635149352657</v>
      </c>
      <c r="O110" s="108">
        <f t="shared" si="41"/>
        <v>0</v>
      </c>
      <c r="P110" s="109">
        <f t="shared" si="42"/>
        <v>-62.823648506473432</v>
      </c>
      <c r="Q110" s="110">
        <f t="shared" si="43"/>
        <v>0.89529391915587764</v>
      </c>
      <c r="R110" s="293"/>
      <c r="S110" s="47">
        <v>0.81319444444444444</v>
      </c>
      <c r="T110" s="48">
        <v>0.82958333333333334</v>
      </c>
      <c r="U110" s="111">
        <v>5.3833333333332689</v>
      </c>
      <c r="V110" s="112">
        <v>23.612357403177409</v>
      </c>
      <c r="W110" s="113"/>
      <c r="X110" s="116"/>
      <c r="Y110" s="282"/>
      <c r="Z110" s="283"/>
      <c r="AA110" s="117">
        <f t="shared" si="44"/>
        <v>-314.11824253236728</v>
      </c>
      <c r="AB110" s="110">
        <f t="shared" si="45"/>
        <v>0.89529391915587753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3241</v>
      </c>
      <c r="G111" s="103">
        <f t="shared" si="46"/>
        <v>75418.069999999992</v>
      </c>
      <c r="H111" s="13"/>
      <c r="I111" s="104">
        <v>5</v>
      </c>
      <c r="J111" s="105">
        <v>3000</v>
      </c>
      <c r="K111" s="106">
        <f t="shared" si="47"/>
        <v>600</v>
      </c>
      <c r="L111" s="107">
        <v>5</v>
      </c>
      <c r="M111" s="105">
        <f>F111/V111*60</f>
        <v>2684.3999999999987</v>
      </c>
      <c r="N111" s="106">
        <f t="shared" si="40"/>
        <v>536.87999999999977</v>
      </c>
      <c r="O111" s="108">
        <f t="shared" si="41"/>
        <v>0</v>
      </c>
      <c r="P111" s="109">
        <f t="shared" si="42"/>
        <v>-63.120000000000232</v>
      </c>
      <c r="Q111" s="110">
        <f t="shared" si="43"/>
        <v>0.8947999999999996</v>
      </c>
      <c r="R111" s="293"/>
      <c r="S111" s="47">
        <v>0.83263888888888882</v>
      </c>
      <c r="T111" s="48">
        <v>0.88293981481481476</v>
      </c>
      <c r="U111" s="111">
        <v>5</v>
      </c>
      <c r="V111" s="112">
        <v>72.440768886902134</v>
      </c>
      <c r="W111" s="113"/>
      <c r="X111" s="116"/>
      <c r="Y111" s="282"/>
      <c r="Z111" s="283"/>
      <c r="AA111" s="117">
        <f t="shared" si="44"/>
        <v>-315.60000000000127</v>
      </c>
      <c r="AB111" s="110">
        <f t="shared" si="45"/>
        <v>0.8947999999999996</v>
      </c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8">AVERAGE(I107:I122)</f>
        <v>4.2</v>
      </c>
      <c r="J123" s="137">
        <f t="shared" si="48"/>
        <v>3060</v>
      </c>
      <c r="K123" s="138">
        <f t="shared" ref="K123" si="49">J123/I123</f>
        <v>728.57142857142856</v>
      </c>
      <c r="L123" s="136">
        <f t="shared" ref="L123:M123" si="50">AVERAGE(L107:L122)</f>
        <v>4.2</v>
      </c>
      <c r="M123" s="137">
        <f t="shared" si="50"/>
        <v>2744.5866064136362</v>
      </c>
      <c r="N123" s="138">
        <f t="shared" ref="N123:N134" si="51">M123/L123</f>
        <v>653.47300152705623</v>
      </c>
      <c r="O123" s="139">
        <f t="shared" ref="O123:O134" si="52">L123-I123</f>
        <v>0</v>
      </c>
      <c r="P123" s="140">
        <f t="shared" ref="P123:P134" si="53">N123-K123</f>
        <v>-75.098427044372329</v>
      </c>
      <c r="Q123" s="141">
        <f t="shared" ref="Q123:Q134" si="54">N123/K123</f>
        <v>0.89692372758615557</v>
      </c>
      <c r="R123" s="294"/>
      <c r="S123" s="142">
        <f>S107</f>
        <v>0.70833333333333337</v>
      </c>
      <c r="T123" s="143">
        <f>INDEX(T107:T122,COUNTA(T107:T122))</f>
        <v>0.88293981481481476</v>
      </c>
      <c r="U123" s="144"/>
      <c r="V123" s="166"/>
      <c r="W123" s="99"/>
      <c r="X123" s="69"/>
      <c r="Y123" s="285"/>
      <c r="Z123" s="286"/>
      <c r="AA123" s="168">
        <f t="shared" ref="AA123:AA134" si="55">M123-J123</f>
        <v>-315.41339358636378</v>
      </c>
      <c r="AB123" s="141">
        <f t="shared" ref="AB123:AB134" si="56">M123/J123</f>
        <v>0.89692372758615557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493</v>
      </c>
      <c r="G124" s="148">
        <f t="shared" ref="G124:G134" si="57">E124*F124</f>
        <v>10984.04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8">F124/V124*60</f>
        <v>2943.7588235294138</v>
      </c>
      <c r="N124" s="152">
        <f t="shared" si="51"/>
        <v>588.75176470588281</v>
      </c>
      <c r="O124" s="154">
        <f t="shared" si="52"/>
        <v>0</v>
      </c>
      <c r="P124" s="155">
        <f t="shared" si="53"/>
        <v>-71.248235294117194</v>
      </c>
      <c r="Q124" s="156">
        <f t="shared" si="54"/>
        <v>0.89204812834224667</v>
      </c>
      <c r="R124" s="292">
        <f>Q140</f>
        <v>0.88820079385708595</v>
      </c>
      <c r="S124" s="157">
        <v>0.70833333333333337</v>
      </c>
      <c r="T124" s="158">
        <v>0.71530092592592598</v>
      </c>
      <c r="U124" s="159"/>
      <c r="V124" s="160">
        <v>10.048377524533452</v>
      </c>
      <c r="W124" s="161"/>
      <c r="X124" s="162"/>
      <c r="Y124" s="295"/>
      <c r="Z124" s="296"/>
      <c r="AA124" s="115">
        <f t="shared" si="55"/>
        <v>-356.2411764705862</v>
      </c>
      <c r="AB124" s="156">
        <f t="shared" si="56"/>
        <v>0.89204812834224656</v>
      </c>
      <c r="AC124" s="277">
        <f>AB140</f>
        <v>0.88820079385708584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2506</v>
      </c>
      <c r="G125" s="103">
        <f t="shared" si="57"/>
        <v>35159.18</v>
      </c>
      <c r="H125" s="26">
        <v>2</v>
      </c>
      <c r="I125" s="104">
        <v>3</v>
      </c>
      <c r="J125" s="105">
        <v>3000</v>
      </c>
      <c r="K125" s="106">
        <f t="shared" si="47"/>
        <v>1000</v>
      </c>
      <c r="L125" s="107">
        <v>3</v>
      </c>
      <c r="M125" s="105">
        <f t="shared" si="58"/>
        <v>2705.7151742993892</v>
      </c>
      <c r="N125" s="106">
        <f t="shared" si="51"/>
        <v>901.90505809979641</v>
      </c>
      <c r="O125" s="108">
        <f t="shared" si="52"/>
        <v>0</v>
      </c>
      <c r="P125" s="109">
        <f t="shared" si="53"/>
        <v>-98.094941900203594</v>
      </c>
      <c r="Q125" s="110">
        <f t="shared" si="54"/>
        <v>0.90190505809979638</v>
      </c>
      <c r="R125" s="293"/>
      <c r="S125" s="47">
        <v>0.72569444444444442</v>
      </c>
      <c r="T125" s="48">
        <v>0.76428240740740738</v>
      </c>
      <c r="U125" s="111">
        <v>14.966666666666555</v>
      </c>
      <c r="V125" s="112">
        <v>55.571259468925369</v>
      </c>
      <c r="W125" s="113"/>
      <c r="X125" s="116"/>
      <c r="Y125" s="282"/>
      <c r="Z125" s="283"/>
      <c r="AA125" s="117">
        <f t="shared" si="55"/>
        <v>-294.28482570061078</v>
      </c>
      <c r="AB125" s="110">
        <f t="shared" si="56"/>
        <v>0.90190505809979638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496</v>
      </c>
      <c r="G126" s="103">
        <f t="shared" si="57"/>
        <v>8283.1999999999989</v>
      </c>
      <c r="H126" s="26">
        <v>2</v>
      </c>
      <c r="I126" s="104">
        <v>3</v>
      </c>
      <c r="J126" s="105">
        <v>3600</v>
      </c>
      <c r="K126" s="106">
        <f t="shared" si="47"/>
        <v>1200</v>
      </c>
      <c r="L126" s="107">
        <v>3</v>
      </c>
      <c r="M126" s="105">
        <f t="shared" si="58"/>
        <v>3176.6924999999997</v>
      </c>
      <c r="N126" s="106">
        <f t="shared" si="51"/>
        <v>1058.8974999999998</v>
      </c>
      <c r="O126" s="108">
        <f t="shared" si="52"/>
        <v>0</v>
      </c>
      <c r="P126" s="109">
        <f t="shared" si="53"/>
        <v>-141.10250000000019</v>
      </c>
      <c r="Q126" s="110">
        <f t="shared" si="54"/>
        <v>0.88241458333333322</v>
      </c>
      <c r="R126" s="293"/>
      <c r="S126" s="47">
        <v>0.77430555555555547</v>
      </c>
      <c r="T126" s="48">
        <v>0.78081018518518508</v>
      </c>
      <c r="U126" s="111">
        <v>14.966666666666555</v>
      </c>
      <c r="V126" s="112">
        <v>9.368234413623604</v>
      </c>
      <c r="W126" s="113"/>
      <c r="X126" s="116"/>
      <c r="Y126" s="282"/>
      <c r="Z126" s="283"/>
      <c r="AA126" s="117">
        <f t="shared" si="55"/>
        <v>-423.30750000000035</v>
      </c>
      <c r="AB126" s="110">
        <f t="shared" si="56"/>
        <v>0.88241458333333322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1396</v>
      </c>
      <c r="G127" s="103">
        <f t="shared" si="57"/>
        <v>25379.279999999999</v>
      </c>
      <c r="H127" s="26"/>
      <c r="I127" s="104">
        <v>3</v>
      </c>
      <c r="J127" s="105">
        <v>3600</v>
      </c>
      <c r="K127" s="106">
        <f t="shared" si="47"/>
        <v>1200</v>
      </c>
      <c r="L127" s="107">
        <v>3</v>
      </c>
      <c r="M127" s="105">
        <f t="shared" si="58"/>
        <v>3180.5631732776737</v>
      </c>
      <c r="N127" s="106">
        <f t="shared" si="51"/>
        <v>1060.1877244258912</v>
      </c>
      <c r="O127" s="108">
        <f t="shared" si="52"/>
        <v>0</v>
      </c>
      <c r="P127" s="109">
        <f t="shared" si="53"/>
        <v>-139.81227557410875</v>
      </c>
      <c r="Q127" s="110">
        <f t="shared" si="54"/>
        <v>0.88348977035490939</v>
      </c>
      <c r="R127" s="293"/>
      <c r="S127" s="47">
        <v>0.79097222222222208</v>
      </c>
      <c r="T127" s="48">
        <v>0.80925925925925912</v>
      </c>
      <c r="U127" s="111">
        <v>14.966666666666555</v>
      </c>
      <c r="V127" s="112">
        <v>26.334958759420772</v>
      </c>
      <c r="W127" s="113"/>
      <c r="X127" s="116"/>
      <c r="Y127" s="282"/>
      <c r="Z127" s="283"/>
      <c r="AA127" s="117">
        <f t="shared" si="55"/>
        <v>-419.43682672232626</v>
      </c>
      <c r="AB127" s="110">
        <f t="shared" si="56"/>
        <v>0.88348977035490939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1077</v>
      </c>
      <c r="G128" s="103">
        <f t="shared" si="57"/>
        <v>32310</v>
      </c>
      <c r="H128" s="13">
        <v>2</v>
      </c>
      <c r="I128" s="104">
        <v>4</v>
      </c>
      <c r="J128" s="105">
        <v>3600</v>
      </c>
      <c r="K128" s="106">
        <f t="shared" si="47"/>
        <v>900</v>
      </c>
      <c r="L128" s="107">
        <v>4</v>
      </c>
      <c r="M128" s="105">
        <f t="shared" si="58"/>
        <v>3187.4399999999996</v>
      </c>
      <c r="N128" s="106">
        <f t="shared" si="51"/>
        <v>796.8599999999999</v>
      </c>
      <c r="O128" s="108">
        <f t="shared" si="52"/>
        <v>0</v>
      </c>
      <c r="P128" s="109">
        <f t="shared" si="53"/>
        <v>-103.1400000000001</v>
      </c>
      <c r="Q128" s="110">
        <f t="shared" si="54"/>
        <v>0.88539999999999985</v>
      </c>
      <c r="R128" s="293"/>
      <c r="S128" s="47">
        <v>0.81944444444444431</v>
      </c>
      <c r="T128" s="48">
        <v>0.83351851851851844</v>
      </c>
      <c r="U128" s="111">
        <v>14.966666666666555</v>
      </c>
      <c r="V128" s="112">
        <v>20.273322791958439</v>
      </c>
      <c r="W128" s="113"/>
      <c r="X128" s="116"/>
      <c r="Y128" s="282"/>
      <c r="Z128" s="283"/>
      <c r="AA128" s="117">
        <f t="shared" si="55"/>
        <v>-412.5600000000004</v>
      </c>
      <c r="AB128" s="110">
        <f t="shared" si="56"/>
        <v>0.88539999999999985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3261</v>
      </c>
      <c r="G129" s="121">
        <f t="shared" si="57"/>
        <v>46567.079999999994</v>
      </c>
      <c r="H129" s="122">
        <v>2</v>
      </c>
      <c r="I129" s="104">
        <v>3</v>
      </c>
      <c r="J129" s="105">
        <v>3600</v>
      </c>
      <c r="K129" s="106">
        <f t="shared" si="47"/>
        <v>1200</v>
      </c>
      <c r="L129" s="107">
        <v>3</v>
      </c>
      <c r="M129" s="105">
        <f t="shared" si="58"/>
        <v>3183.106919431284</v>
      </c>
      <c r="N129" s="106">
        <f t="shared" si="51"/>
        <v>1061.0356398104279</v>
      </c>
      <c r="O129" s="108">
        <f t="shared" si="52"/>
        <v>0</v>
      </c>
      <c r="P129" s="109">
        <f t="shared" si="53"/>
        <v>-138.96436018957206</v>
      </c>
      <c r="Q129" s="110">
        <f t="shared" si="54"/>
        <v>0.88419636650868993</v>
      </c>
      <c r="R129" s="293"/>
      <c r="S129" s="47">
        <v>0.84374999999999978</v>
      </c>
      <c r="T129" s="120">
        <v>0.88643518518518494</v>
      </c>
      <c r="U129" s="111">
        <v>14.966666666666555</v>
      </c>
      <c r="V129" s="112">
        <v>61.468246261409902</v>
      </c>
      <c r="W129" s="113"/>
      <c r="X129" s="116"/>
      <c r="Y129" s="282"/>
      <c r="Z129" s="283"/>
      <c r="AA129" s="117">
        <f t="shared" si="55"/>
        <v>-416.89308056871596</v>
      </c>
      <c r="AB129" s="110">
        <f t="shared" si="56"/>
        <v>0.88419636650869005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1400</v>
      </c>
      <c r="G130" s="121">
        <f t="shared" si="57"/>
        <v>31192</v>
      </c>
      <c r="H130" s="62"/>
      <c r="I130" s="104">
        <v>5</v>
      </c>
      <c r="J130" s="105">
        <v>3300</v>
      </c>
      <c r="K130" s="106">
        <f t="shared" si="47"/>
        <v>660</v>
      </c>
      <c r="L130" s="107">
        <v>5</v>
      </c>
      <c r="M130" s="105">
        <f t="shared" si="58"/>
        <v>2943.7588235294138</v>
      </c>
      <c r="N130" s="106">
        <f t="shared" si="51"/>
        <v>588.75176470588281</v>
      </c>
      <c r="O130" s="123">
        <f t="shared" si="52"/>
        <v>0</v>
      </c>
      <c r="P130" s="124">
        <f t="shared" si="53"/>
        <v>-71.248235294117194</v>
      </c>
      <c r="Q130" s="125">
        <f t="shared" si="54"/>
        <v>0.89204812834224667</v>
      </c>
      <c r="R130" s="293"/>
      <c r="S130" s="47">
        <v>0.89652777777777748</v>
      </c>
      <c r="T130" s="120">
        <v>0.91634259259259232</v>
      </c>
      <c r="U130" s="111">
        <v>14.966666666666555</v>
      </c>
      <c r="V130" s="112">
        <v>28.534946317133535</v>
      </c>
      <c r="W130" s="113"/>
      <c r="X130" s="116"/>
      <c r="Y130" s="282"/>
      <c r="Z130" s="283"/>
      <c r="AA130" s="117">
        <f t="shared" si="55"/>
        <v>-356.2411764705862</v>
      </c>
      <c r="AB130" s="110">
        <f t="shared" si="56"/>
        <v>0.89204812834224656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6492</v>
      </c>
      <c r="G131" s="121">
        <f t="shared" si="57"/>
        <v>91082.76</v>
      </c>
      <c r="H131" s="62"/>
      <c r="I131" s="104">
        <v>3</v>
      </c>
      <c r="J131" s="105">
        <v>3000</v>
      </c>
      <c r="K131" s="106">
        <f t="shared" si="47"/>
        <v>1000</v>
      </c>
      <c r="L131" s="118">
        <v>3</v>
      </c>
      <c r="M131" s="105">
        <f t="shared" si="58"/>
        <v>2705.7151742993897</v>
      </c>
      <c r="N131" s="106">
        <f t="shared" si="51"/>
        <v>901.90505809979652</v>
      </c>
      <c r="O131" s="123">
        <f t="shared" si="52"/>
        <v>0</v>
      </c>
      <c r="P131" s="124">
        <f t="shared" si="53"/>
        <v>-98.09494190020348</v>
      </c>
      <c r="Q131" s="125">
        <f t="shared" si="54"/>
        <v>0.90190505809979649</v>
      </c>
      <c r="R131" s="293"/>
      <c r="S131" s="47">
        <v>0.9263888888888886</v>
      </c>
      <c r="T131" s="120">
        <v>1.0263541666666665</v>
      </c>
      <c r="U131" s="111">
        <v>14.966666666666555</v>
      </c>
      <c r="V131" s="112">
        <v>143.96193793785454</v>
      </c>
      <c r="W131" s="113"/>
      <c r="X131" s="116"/>
      <c r="Y131" s="282"/>
      <c r="Z131" s="283"/>
      <c r="AA131" s="117">
        <f t="shared" si="55"/>
        <v>-294.28482570061033</v>
      </c>
      <c r="AB131" s="110">
        <f t="shared" si="56"/>
        <v>0.9019050580997966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1035</v>
      </c>
      <c r="G132" s="121">
        <f t="shared" si="57"/>
        <v>17284.5</v>
      </c>
      <c r="H132" s="62"/>
      <c r="I132" s="104">
        <v>3</v>
      </c>
      <c r="J132" s="105">
        <v>3600</v>
      </c>
      <c r="K132" s="106">
        <f t="shared" si="47"/>
        <v>1200</v>
      </c>
      <c r="L132" s="118">
        <v>3</v>
      </c>
      <c r="M132" s="105">
        <f t="shared" si="58"/>
        <v>3176.6924999999997</v>
      </c>
      <c r="N132" s="106">
        <f t="shared" si="51"/>
        <v>1058.8974999999998</v>
      </c>
      <c r="O132" s="123">
        <f t="shared" si="52"/>
        <v>0</v>
      </c>
      <c r="P132" s="124">
        <f t="shared" si="53"/>
        <v>-141.10250000000019</v>
      </c>
      <c r="Q132" s="125">
        <f t="shared" si="54"/>
        <v>0.88241458333333322</v>
      </c>
      <c r="R132" s="293"/>
      <c r="S132" s="47">
        <v>1.036111111111111</v>
      </c>
      <c r="T132" s="120">
        <v>1.0496759259259258</v>
      </c>
      <c r="U132" s="111">
        <v>14.966666666666555</v>
      </c>
      <c r="V132" s="112">
        <v>19.548634310686353</v>
      </c>
      <c r="W132" s="113"/>
      <c r="X132" s="116"/>
      <c r="Y132" s="282"/>
      <c r="Z132" s="283"/>
      <c r="AA132" s="117">
        <f t="shared" si="55"/>
        <v>-423.30750000000035</v>
      </c>
      <c r="AB132" s="110">
        <f t="shared" si="56"/>
        <v>0.88241458333333322</v>
      </c>
      <c r="AC132" s="278"/>
    </row>
    <row r="133" spans="1:29" ht="15.75" customHeight="1">
      <c r="A133" s="299"/>
      <c r="B133" s="100" t="s">
        <v>120</v>
      </c>
      <c r="C133" s="280" t="s">
        <v>237</v>
      </c>
      <c r="D133" s="281"/>
      <c r="E133" s="101">
        <v>30</v>
      </c>
      <c r="F133" s="102">
        <v>2569</v>
      </c>
      <c r="G133" s="121">
        <f t="shared" si="57"/>
        <v>77070</v>
      </c>
      <c r="H133" s="62"/>
      <c r="I133" s="104">
        <v>4</v>
      </c>
      <c r="J133" s="105">
        <v>3600</v>
      </c>
      <c r="K133" s="106">
        <f t="shared" si="47"/>
        <v>900</v>
      </c>
      <c r="L133" s="118">
        <v>4</v>
      </c>
      <c r="M133" s="105">
        <f t="shared" si="58"/>
        <v>3187.4399999999996</v>
      </c>
      <c r="N133" s="106">
        <f t="shared" si="51"/>
        <v>796.8599999999999</v>
      </c>
      <c r="O133" s="123">
        <f t="shared" si="52"/>
        <v>0</v>
      </c>
      <c r="P133" s="124">
        <f t="shared" si="53"/>
        <v>-103.1400000000001</v>
      </c>
      <c r="Q133" s="125">
        <f t="shared" si="54"/>
        <v>0.88539999999999985</v>
      </c>
      <c r="R133" s="293"/>
      <c r="S133" s="47">
        <v>1.0597222222222222</v>
      </c>
      <c r="T133" s="120">
        <v>1.0932986111111112</v>
      </c>
      <c r="U133" s="111">
        <v>14.966666666666555</v>
      </c>
      <c r="V133" s="112">
        <v>48.35855733754989</v>
      </c>
      <c r="W133" s="113"/>
      <c r="X133" s="116"/>
      <c r="Y133" s="282"/>
      <c r="Z133" s="283"/>
      <c r="AA133" s="117">
        <f t="shared" si="55"/>
        <v>-412.5600000000004</v>
      </c>
      <c r="AB133" s="110">
        <f t="shared" si="56"/>
        <v>0.88539999999999985</v>
      </c>
      <c r="AC133" s="278"/>
    </row>
    <row r="134" spans="1:29" ht="15.75" customHeight="1">
      <c r="A134" s="299"/>
      <c r="B134" s="100" t="s">
        <v>120</v>
      </c>
      <c r="C134" s="280" t="s">
        <v>151</v>
      </c>
      <c r="D134" s="281"/>
      <c r="E134" s="101">
        <v>14.28</v>
      </c>
      <c r="F134" s="102">
        <v>8523</v>
      </c>
      <c r="G134" s="121">
        <f t="shared" si="57"/>
        <v>121708.43999999999</v>
      </c>
      <c r="H134" s="62"/>
      <c r="I134" s="104">
        <v>3</v>
      </c>
      <c r="J134" s="105">
        <v>3600</v>
      </c>
      <c r="K134" s="106">
        <f t="shared" si="47"/>
        <v>1200</v>
      </c>
      <c r="L134" s="118">
        <v>3</v>
      </c>
      <c r="M134" s="105">
        <f t="shared" si="58"/>
        <v>3183.1069194312831</v>
      </c>
      <c r="N134" s="106">
        <f t="shared" si="51"/>
        <v>1061.0356398104277</v>
      </c>
      <c r="O134" s="123">
        <f t="shared" si="52"/>
        <v>0</v>
      </c>
      <c r="P134" s="124">
        <f t="shared" si="53"/>
        <v>-138.96436018957229</v>
      </c>
      <c r="Q134" s="125">
        <f t="shared" si="54"/>
        <v>0.88419636650868971</v>
      </c>
      <c r="R134" s="293"/>
      <c r="S134" s="47">
        <v>1.1034722222222224</v>
      </c>
      <c r="T134" s="120">
        <v>1.2150347222222224</v>
      </c>
      <c r="U134" s="111">
        <v>14.966666666666555</v>
      </c>
      <c r="V134" s="112">
        <v>160.65435844403456</v>
      </c>
      <c r="W134" s="126"/>
      <c r="X134" s="127"/>
      <c r="Y134" s="282"/>
      <c r="Z134" s="283"/>
      <c r="AA134" s="117">
        <f t="shared" si="55"/>
        <v>-416.89308056871687</v>
      </c>
      <c r="AB134" s="110">
        <f t="shared" si="56"/>
        <v>0.88419636650868971</v>
      </c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9">AVERAGE(I124:I139)</f>
        <v>3.5454545454545454</v>
      </c>
      <c r="J140" s="137">
        <f t="shared" si="59"/>
        <v>3436.3636363636365</v>
      </c>
      <c r="K140" s="138">
        <f t="shared" ref="K140" si="60">J140/I140</f>
        <v>969.23076923076928</v>
      </c>
      <c r="L140" s="136">
        <f t="shared" ref="L140:M140" si="61">AVERAGE(L124:L139)</f>
        <v>3.5454545454545454</v>
      </c>
      <c r="M140" s="137">
        <f t="shared" si="61"/>
        <v>3052.1809097998043</v>
      </c>
      <c r="N140" s="138">
        <f t="shared" ref="N140:N152" si="62">M140/L140</f>
        <v>860.87153866148333</v>
      </c>
      <c r="O140" s="139">
        <f t="shared" ref="O140:O152" si="63">L140-I140</f>
        <v>0</v>
      </c>
      <c r="P140" s="140">
        <f t="shared" ref="P140:P152" si="64">N140-K140</f>
        <v>-108.35923056928596</v>
      </c>
      <c r="Q140" s="141">
        <f t="shared" ref="Q140:Q152" si="65">N140/K140</f>
        <v>0.88820079385708595</v>
      </c>
      <c r="R140" s="294"/>
      <c r="S140" s="142">
        <f>S124</f>
        <v>0.70833333333333337</v>
      </c>
      <c r="T140" s="143">
        <f>INDEX(T124:T139,COUNTA(T124:T139))</f>
        <v>1.2150347222222224</v>
      </c>
      <c r="U140" s="144"/>
      <c r="V140" s="166"/>
      <c r="W140" s="99"/>
      <c r="X140" s="69"/>
      <c r="Y140" s="285"/>
      <c r="Z140" s="286"/>
      <c r="AA140" s="168">
        <f t="shared" ref="AA140:AA152" si="66">M140-J140</f>
        <v>-384.18272656383215</v>
      </c>
      <c r="AB140" s="141">
        <f t="shared" ref="AB140:AB152" si="67">M140/J140</f>
        <v>0.88820079385708584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702</v>
      </c>
      <c r="G141" s="148">
        <f t="shared" ref="G141:G152" si="68">E141*F141</f>
        <v>12762.36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69">F141/V141*60</f>
        <v>2699.4545762580187</v>
      </c>
      <c r="N141" s="152">
        <f t="shared" si="62"/>
        <v>674.86364406450468</v>
      </c>
      <c r="O141" s="154">
        <f t="shared" si="63"/>
        <v>0</v>
      </c>
      <c r="P141" s="155">
        <f t="shared" si="64"/>
        <v>-75.136355935495317</v>
      </c>
      <c r="Q141" s="156">
        <f t="shared" si="65"/>
        <v>0.89981819208600622</v>
      </c>
      <c r="R141" s="292">
        <f>Q157</f>
        <v>0.88808067550718062</v>
      </c>
      <c r="S141" s="157">
        <v>0.70833333333333337</v>
      </c>
      <c r="T141" s="158">
        <v>0.71916666666666673</v>
      </c>
      <c r="U141" s="159"/>
      <c r="V141" s="160">
        <v>15.603151973902335</v>
      </c>
      <c r="W141" s="158"/>
      <c r="X141" s="169"/>
      <c r="Y141" s="295"/>
      <c r="Z141" s="296"/>
      <c r="AA141" s="171">
        <f t="shared" si="66"/>
        <v>-300.54542374198127</v>
      </c>
      <c r="AB141" s="156">
        <f t="shared" si="67"/>
        <v>0.89981819208600622</v>
      </c>
      <c r="AC141" s="277">
        <f>AB157</f>
        <v>0.88808067550718051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1178</v>
      </c>
      <c r="G142" s="103">
        <f t="shared" si="68"/>
        <v>21416.04</v>
      </c>
      <c r="H142" s="26">
        <v>2</v>
      </c>
      <c r="I142" s="104">
        <v>3</v>
      </c>
      <c r="J142" s="105">
        <v>3600</v>
      </c>
      <c r="K142" s="106">
        <f t="shared" si="47"/>
        <v>1200</v>
      </c>
      <c r="L142" s="107">
        <v>3</v>
      </c>
      <c r="M142" s="105">
        <f t="shared" si="69"/>
        <v>3177.890718512258</v>
      </c>
      <c r="N142" s="106">
        <f t="shared" si="62"/>
        <v>1059.2969061707527</v>
      </c>
      <c r="O142" s="108">
        <f t="shared" si="63"/>
        <v>0</v>
      </c>
      <c r="P142" s="109">
        <f t="shared" si="64"/>
        <v>-140.70309382924734</v>
      </c>
      <c r="Q142" s="110">
        <f t="shared" si="65"/>
        <v>0.8827474218089606</v>
      </c>
      <c r="R142" s="293"/>
      <c r="S142" s="47">
        <v>0.72916666666666663</v>
      </c>
      <c r="T142" s="48">
        <v>0.74460648148148145</v>
      </c>
      <c r="U142" s="111">
        <v>14.966666666666555</v>
      </c>
      <c r="V142" s="112">
        <v>22.241167573279274</v>
      </c>
      <c r="W142" s="113"/>
      <c r="X142" s="13"/>
      <c r="Y142" s="282"/>
      <c r="Z142" s="283"/>
      <c r="AA142" s="172">
        <f t="shared" si="66"/>
        <v>-422.10928148774201</v>
      </c>
      <c r="AB142" s="110">
        <f t="shared" si="67"/>
        <v>0.8827474218089606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1160</v>
      </c>
      <c r="G143" s="103">
        <f t="shared" si="68"/>
        <v>29034.800000000003</v>
      </c>
      <c r="H143" s="26">
        <v>2</v>
      </c>
      <c r="I143" s="104">
        <v>5</v>
      </c>
      <c r="J143" s="105">
        <v>3600</v>
      </c>
      <c r="K143" s="106">
        <f t="shared" si="47"/>
        <v>720</v>
      </c>
      <c r="L143" s="107">
        <v>5</v>
      </c>
      <c r="M143" s="105">
        <f t="shared" si="69"/>
        <v>3209.9226831421106</v>
      </c>
      <c r="N143" s="106">
        <f t="shared" si="62"/>
        <v>641.98453662842212</v>
      </c>
      <c r="O143" s="108">
        <f t="shared" si="63"/>
        <v>0</v>
      </c>
      <c r="P143" s="109">
        <f t="shared" si="64"/>
        <v>-78.01546337157788</v>
      </c>
      <c r="Q143" s="110">
        <f t="shared" si="65"/>
        <v>0.89164518976169738</v>
      </c>
      <c r="R143" s="293"/>
      <c r="S143" s="47">
        <v>0.75486111111111098</v>
      </c>
      <c r="T143" s="48">
        <v>0.76990740740740726</v>
      </c>
      <c r="U143" s="111">
        <v>14.966666666666555</v>
      </c>
      <c r="V143" s="112">
        <v>21.682765247127495</v>
      </c>
      <c r="W143" s="113"/>
      <c r="X143" s="13"/>
      <c r="Y143" s="282"/>
      <c r="Z143" s="283"/>
      <c r="AA143" s="172">
        <f t="shared" si="66"/>
        <v>-390.0773168578894</v>
      </c>
      <c r="AB143" s="110">
        <f t="shared" si="67"/>
        <v>0.89164518976169738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1432</v>
      </c>
      <c r="G144" s="103">
        <f t="shared" si="68"/>
        <v>35542.239999999998</v>
      </c>
      <c r="H144" s="26">
        <v>2</v>
      </c>
      <c r="I144" s="104">
        <v>5</v>
      </c>
      <c r="J144" s="105">
        <v>3600</v>
      </c>
      <c r="K144" s="106">
        <f t="shared" si="47"/>
        <v>720</v>
      </c>
      <c r="L144" s="107">
        <v>5</v>
      </c>
      <c r="M144" s="105">
        <f t="shared" si="69"/>
        <v>3211.7917767339022</v>
      </c>
      <c r="N144" s="106">
        <f t="shared" si="62"/>
        <v>642.3583553467804</v>
      </c>
      <c r="O144" s="108">
        <f t="shared" si="63"/>
        <v>0</v>
      </c>
      <c r="P144" s="109">
        <f t="shared" si="64"/>
        <v>-77.641644653219601</v>
      </c>
      <c r="Q144" s="110">
        <f t="shared" si="65"/>
        <v>0.89216438242608387</v>
      </c>
      <c r="R144" s="293"/>
      <c r="S144" s="47">
        <v>0.77986111111111089</v>
      </c>
      <c r="T144" s="48">
        <v>0.7984374999999998</v>
      </c>
      <c r="U144" s="111">
        <v>14.966666666666555</v>
      </c>
      <c r="V144" s="112">
        <v>26.751422873176654</v>
      </c>
      <c r="W144" s="113"/>
      <c r="X144" s="13"/>
      <c r="Y144" s="282"/>
      <c r="Z144" s="283"/>
      <c r="AA144" s="172">
        <f t="shared" si="66"/>
        <v>-388.20822326609778</v>
      </c>
      <c r="AB144" s="110">
        <f t="shared" si="67"/>
        <v>0.89216438242608398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1760</v>
      </c>
      <c r="G145" s="103">
        <f t="shared" si="68"/>
        <v>31486.400000000001</v>
      </c>
      <c r="H145" s="13">
        <v>2</v>
      </c>
      <c r="I145" s="104">
        <v>4</v>
      </c>
      <c r="J145" s="105">
        <v>3600</v>
      </c>
      <c r="K145" s="106">
        <f t="shared" si="47"/>
        <v>900</v>
      </c>
      <c r="L145" s="107">
        <v>4</v>
      </c>
      <c r="M145" s="105">
        <f t="shared" si="69"/>
        <v>3181.2513294797782</v>
      </c>
      <c r="N145" s="106">
        <f t="shared" si="62"/>
        <v>795.31283236994454</v>
      </c>
      <c r="O145" s="108">
        <f t="shared" si="63"/>
        <v>0</v>
      </c>
      <c r="P145" s="109">
        <f t="shared" si="64"/>
        <v>-104.68716763005546</v>
      </c>
      <c r="Q145" s="110">
        <f t="shared" si="65"/>
        <v>0.88368092485549399</v>
      </c>
      <c r="R145" s="293"/>
      <c r="S145" s="47">
        <v>0.80833333333333313</v>
      </c>
      <c r="T145" s="48">
        <v>0.83137731481481458</v>
      </c>
      <c r="U145" s="111">
        <v>14.966666666666555</v>
      </c>
      <c r="V145" s="112">
        <v>33.194485145336976</v>
      </c>
      <c r="W145" s="113"/>
      <c r="X145" s="116"/>
      <c r="Y145" s="282"/>
      <c r="Z145" s="283"/>
      <c r="AA145" s="172">
        <f t="shared" si="66"/>
        <v>-418.74867052022182</v>
      </c>
      <c r="AB145" s="110">
        <f t="shared" si="67"/>
        <v>0.88368092485549399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2801</v>
      </c>
      <c r="G146" s="121">
        <f t="shared" si="68"/>
        <v>46664.66</v>
      </c>
      <c r="H146" s="122">
        <v>2</v>
      </c>
      <c r="I146" s="104">
        <v>5</v>
      </c>
      <c r="J146" s="105">
        <v>3600</v>
      </c>
      <c r="K146" s="106">
        <f t="shared" si="47"/>
        <v>720</v>
      </c>
      <c r="L146" s="107">
        <v>5</v>
      </c>
      <c r="M146" s="105">
        <f t="shared" si="69"/>
        <v>3169.3831015247251</v>
      </c>
      <c r="N146" s="106">
        <f t="shared" si="62"/>
        <v>633.87662030494505</v>
      </c>
      <c r="O146" s="108">
        <f t="shared" si="63"/>
        <v>0</v>
      </c>
      <c r="P146" s="109">
        <f t="shared" si="64"/>
        <v>-86.12337969505495</v>
      </c>
      <c r="Q146" s="110">
        <f t="shared" si="65"/>
        <v>0.88038419486797925</v>
      </c>
      <c r="R146" s="293"/>
      <c r="S146" s="47">
        <v>0.84166666666666645</v>
      </c>
      <c r="T146" s="120">
        <v>0.87848379629629614</v>
      </c>
      <c r="U146" s="111">
        <v>14.966666666666555</v>
      </c>
      <c r="V146" s="112">
        <v>53.026092023760015</v>
      </c>
      <c r="W146" s="113"/>
      <c r="X146" s="50"/>
      <c r="Y146" s="282"/>
      <c r="Z146" s="283"/>
      <c r="AA146" s="172">
        <f t="shared" si="66"/>
        <v>-430.61689847527487</v>
      </c>
      <c r="AB146" s="110">
        <f t="shared" si="67"/>
        <v>0.88038419486797925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1367</v>
      </c>
      <c r="G147" s="121">
        <f t="shared" si="68"/>
        <v>24852.06</v>
      </c>
      <c r="H147" s="62"/>
      <c r="I147" s="104">
        <v>4</v>
      </c>
      <c r="J147" s="105">
        <v>3000</v>
      </c>
      <c r="K147" s="106">
        <f t="shared" si="47"/>
        <v>750</v>
      </c>
      <c r="L147" s="107">
        <v>4</v>
      </c>
      <c r="M147" s="105">
        <f t="shared" si="69"/>
        <v>2699.4545762580183</v>
      </c>
      <c r="N147" s="106">
        <f t="shared" si="62"/>
        <v>674.86364406450457</v>
      </c>
      <c r="O147" s="123">
        <f t="shared" si="63"/>
        <v>0</v>
      </c>
      <c r="P147" s="124">
        <f t="shared" si="64"/>
        <v>-75.13635593549543</v>
      </c>
      <c r="Q147" s="125">
        <f t="shared" si="65"/>
        <v>0.89981819208600611</v>
      </c>
      <c r="R147" s="293"/>
      <c r="S147" s="47">
        <v>0.88888888888888862</v>
      </c>
      <c r="T147" s="120">
        <v>0.90998842592592566</v>
      </c>
      <c r="U147" s="111">
        <v>14.966666666666555</v>
      </c>
      <c r="V147" s="112">
        <v>30.38391559590384</v>
      </c>
      <c r="W147" s="113"/>
      <c r="X147" s="116"/>
      <c r="Y147" s="282"/>
      <c r="Z147" s="283"/>
      <c r="AA147" s="172">
        <f t="shared" si="66"/>
        <v>-300.54542374198172</v>
      </c>
      <c r="AB147" s="110">
        <f t="shared" si="67"/>
        <v>0.89981819208600611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2887</v>
      </c>
      <c r="G148" s="121">
        <f t="shared" si="68"/>
        <v>52485.659999999996</v>
      </c>
      <c r="H148" s="62"/>
      <c r="I148" s="104">
        <v>3</v>
      </c>
      <c r="J148" s="105">
        <v>3600</v>
      </c>
      <c r="K148" s="106">
        <f t="shared" si="47"/>
        <v>1200</v>
      </c>
      <c r="L148" s="118">
        <v>3</v>
      </c>
      <c r="M148" s="105">
        <f t="shared" si="69"/>
        <v>3177.8907185122575</v>
      </c>
      <c r="N148" s="106">
        <f t="shared" si="62"/>
        <v>1059.2969061707524</v>
      </c>
      <c r="O148" s="123">
        <f t="shared" si="63"/>
        <v>0</v>
      </c>
      <c r="P148" s="124">
        <f t="shared" si="64"/>
        <v>-140.70309382924756</v>
      </c>
      <c r="Q148" s="125">
        <f t="shared" si="65"/>
        <v>0.88274742180896038</v>
      </c>
      <c r="R148" s="293"/>
      <c r="S148" s="47">
        <v>0.92013888888888862</v>
      </c>
      <c r="T148" s="120">
        <v>0.95798611111111087</v>
      </c>
      <c r="U148" s="111">
        <v>14.966666666666555</v>
      </c>
      <c r="V148" s="112">
        <v>54.507852957603795</v>
      </c>
      <c r="W148" s="113"/>
      <c r="X148" s="116"/>
      <c r="Y148" s="282"/>
      <c r="Z148" s="283"/>
      <c r="AA148" s="172">
        <f t="shared" si="66"/>
        <v>-422.10928148774246</v>
      </c>
      <c r="AB148" s="110">
        <f t="shared" si="67"/>
        <v>0.88274742180896038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2378</v>
      </c>
      <c r="G149" s="121">
        <f t="shared" si="68"/>
        <v>59521.340000000004</v>
      </c>
      <c r="H149" s="62"/>
      <c r="I149" s="104">
        <v>5</v>
      </c>
      <c r="J149" s="105">
        <v>3600</v>
      </c>
      <c r="K149" s="106">
        <f t="shared" si="47"/>
        <v>720</v>
      </c>
      <c r="L149" s="118">
        <v>5</v>
      </c>
      <c r="M149" s="105">
        <f t="shared" si="69"/>
        <v>3209.9226831421106</v>
      </c>
      <c r="N149" s="106">
        <f t="shared" si="62"/>
        <v>641.98453662842212</v>
      </c>
      <c r="O149" s="123">
        <f t="shared" si="63"/>
        <v>0</v>
      </c>
      <c r="P149" s="124">
        <f t="shared" si="64"/>
        <v>-78.01546337157788</v>
      </c>
      <c r="Q149" s="125">
        <f t="shared" si="65"/>
        <v>0.89164518976169738</v>
      </c>
      <c r="R149" s="293"/>
      <c r="S149" s="47">
        <v>0.96805555555555522</v>
      </c>
      <c r="T149" s="120">
        <v>0.99891203703703668</v>
      </c>
      <c r="U149" s="111">
        <v>14.966666666666555</v>
      </c>
      <c r="V149" s="112">
        <v>44.449668756611366</v>
      </c>
      <c r="W149" s="126"/>
      <c r="X149" s="127"/>
      <c r="Y149" s="282"/>
      <c r="Z149" s="283"/>
      <c r="AA149" s="172">
        <f t="shared" si="66"/>
        <v>-390.0773168578894</v>
      </c>
      <c r="AB149" s="110">
        <f t="shared" si="67"/>
        <v>0.89164518976169738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3182</v>
      </c>
      <c r="G150" s="121">
        <f t="shared" si="68"/>
        <v>78977.240000000005</v>
      </c>
      <c r="H150" s="62"/>
      <c r="I150" s="104">
        <v>5</v>
      </c>
      <c r="J150" s="105">
        <v>3600</v>
      </c>
      <c r="K150" s="106">
        <f t="shared" si="47"/>
        <v>720</v>
      </c>
      <c r="L150" s="118">
        <v>5</v>
      </c>
      <c r="M150" s="105">
        <f t="shared" si="69"/>
        <v>3211.7917767339022</v>
      </c>
      <c r="N150" s="106">
        <f t="shared" si="62"/>
        <v>642.3583553467804</v>
      </c>
      <c r="O150" s="123">
        <f t="shared" si="63"/>
        <v>0</v>
      </c>
      <c r="P150" s="124">
        <f t="shared" si="64"/>
        <v>-77.641644653219601</v>
      </c>
      <c r="Q150" s="125">
        <f t="shared" si="65"/>
        <v>0.89216438242608387</v>
      </c>
      <c r="R150" s="293"/>
      <c r="S150" s="47">
        <v>1.0090277777777774</v>
      </c>
      <c r="T150" s="120">
        <v>1.0503009259259255</v>
      </c>
      <c r="U150" s="111">
        <v>14.966666666666555</v>
      </c>
      <c r="V150" s="112">
        <v>59.443455015676058</v>
      </c>
      <c r="W150" s="126"/>
      <c r="X150" s="127"/>
      <c r="Y150" s="282"/>
      <c r="Z150" s="283"/>
      <c r="AA150" s="172">
        <f t="shared" si="66"/>
        <v>-388.20822326609778</v>
      </c>
      <c r="AB150" s="110">
        <f t="shared" si="67"/>
        <v>0.89216438242608398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4553</v>
      </c>
      <c r="G151" s="121">
        <f t="shared" si="68"/>
        <v>81453.17</v>
      </c>
      <c r="H151" s="62"/>
      <c r="I151" s="104">
        <v>4</v>
      </c>
      <c r="J151" s="105">
        <v>3600</v>
      </c>
      <c r="K151" s="106">
        <f t="shared" si="47"/>
        <v>900</v>
      </c>
      <c r="L151" s="118">
        <v>4</v>
      </c>
      <c r="M151" s="105">
        <f t="shared" si="69"/>
        <v>3181.2513294797782</v>
      </c>
      <c r="N151" s="106">
        <f t="shared" si="62"/>
        <v>795.31283236994454</v>
      </c>
      <c r="O151" s="123">
        <f t="shared" si="63"/>
        <v>0</v>
      </c>
      <c r="P151" s="124">
        <f t="shared" si="64"/>
        <v>-104.68716763005546</v>
      </c>
      <c r="Q151" s="125">
        <f t="shared" si="65"/>
        <v>0.88368092485549399</v>
      </c>
      <c r="R151" s="293"/>
      <c r="S151" s="47">
        <v>1.0604166666666663</v>
      </c>
      <c r="T151" s="120">
        <v>1.120046296296296</v>
      </c>
      <c r="U151" s="111">
        <v>14.966666666666555</v>
      </c>
      <c r="V151" s="112">
        <v>85.871869810635943</v>
      </c>
      <c r="W151" s="126"/>
      <c r="X151" s="127"/>
      <c r="Y151" s="282"/>
      <c r="Z151" s="283"/>
      <c r="AA151" s="172">
        <f t="shared" si="66"/>
        <v>-418.74867052022182</v>
      </c>
      <c r="AB151" s="110">
        <f t="shared" si="67"/>
        <v>0.88368092485549399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6924</v>
      </c>
      <c r="G152" s="121">
        <f t="shared" si="68"/>
        <v>115353.84</v>
      </c>
      <c r="H152" s="62"/>
      <c r="I152" s="104">
        <v>5</v>
      </c>
      <c r="J152" s="105">
        <v>3600</v>
      </c>
      <c r="K152" s="106">
        <f t="shared" si="47"/>
        <v>720</v>
      </c>
      <c r="L152" s="118">
        <v>5</v>
      </c>
      <c r="M152" s="105">
        <f t="shared" si="69"/>
        <v>3169.383101524726</v>
      </c>
      <c r="N152" s="106">
        <f t="shared" si="62"/>
        <v>633.87662030494516</v>
      </c>
      <c r="O152" s="123">
        <f t="shared" si="63"/>
        <v>0</v>
      </c>
      <c r="P152" s="124">
        <f t="shared" si="64"/>
        <v>-86.123379695054837</v>
      </c>
      <c r="Q152" s="125">
        <f t="shared" si="65"/>
        <v>0.88038419486797936</v>
      </c>
      <c r="R152" s="293"/>
      <c r="S152" s="47">
        <v>1.1298611111111108</v>
      </c>
      <c r="T152" s="120">
        <v>1.2208796296296294</v>
      </c>
      <c r="U152" s="111">
        <v>14.966666666666555</v>
      </c>
      <c r="V152" s="112">
        <v>131.07913644145458</v>
      </c>
      <c r="W152" s="126"/>
      <c r="X152" s="127"/>
      <c r="Y152" s="282"/>
      <c r="Z152" s="283"/>
      <c r="AA152" s="172">
        <f t="shared" si="66"/>
        <v>-430.61689847527396</v>
      </c>
      <c r="AB152" s="110">
        <f t="shared" si="67"/>
        <v>0.88038419486797947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0">AVERAGE(I141:I156)</f>
        <v>4.333333333333333</v>
      </c>
      <c r="J157" s="137">
        <f t="shared" si="70"/>
        <v>3500</v>
      </c>
      <c r="K157" s="138">
        <f t="shared" ref="K157" si="71">J157/I157</f>
        <v>807.69230769230774</v>
      </c>
      <c r="L157" s="136">
        <f t="shared" ref="L157:M157" si="72">AVERAGE(L141:L156)</f>
        <v>4.333333333333333</v>
      </c>
      <c r="M157" s="137">
        <f t="shared" si="72"/>
        <v>3108.2823642751318</v>
      </c>
      <c r="N157" s="138">
        <f>M157/L157</f>
        <v>717.2959302173382</v>
      </c>
      <c r="O157" s="139">
        <f>L157-I157</f>
        <v>0</v>
      </c>
      <c r="P157" s="140">
        <f>N157-K157</f>
        <v>-90.39637747496954</v>
      </c>
      <c r="Q157" s="141">
        <f>N157/K157</f>
        <v>0.88808067550718062</v>
      </c>
      <c r="R157" s="294"/>
      <c r="S157" s="142">
        <f>S141</f>
        <v>0.70833333333333337</v>
      </c>
      <c r="T157" s="143">
        <f>INDEX(T141:T156,COUNTA(T141:T156))</f>
        <v>1.2208796296296294</v>
      </c>
      <c r="U157" s="144"/>
      <c r="V157" s="166"/>
      <c r="W157" s="167"/>
      <c r="X157" s="138"/>
      <c r="Y157" s="285"/>
      <c r="Z157" s="286"/>
      <c r="AA157" s="174">
        <f>M157-J157</f>
        <v>-391.71763572486816</v>
      </c>
      <c r="AB157" s="141">
        <f>M157/J157</f>
        <v>0.88808067550718051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23" priority="1" operator="greaterThan">
      <formula>0</formula>
    </cfRule>
  </conditionalFormatting>
  <conditionalFormatting sqref="P5:P157 AA5:AA157">
    <cfRule type="cellIs" dxfId="422" priority="4" operator="lessThan">
      <formula>0</formula>
    </cfRule>
  </conditionalFormatting>
  <conditionalFormatting sqref="Q5:Q157 AB5:AB157">
    <cfRule type="cellIs" dxfId="421" priority="2" operator="greaterThan">
      <formula>1</formula>
    </cfRule>
    <cfRule type="cellIs" dxfId="420" priority="3" operator="lessThan">
      <formula>0.8</formula>
    </cfRule>
  </conditionalFormatting>
  <conditionalFormatting sqref="AC5:AC6 R5:R157 AC90:AC95">
    <cfRule type="cellIs" dxfId="419" priority="5" operator="lessThan">
      <formula>0.8</formula>
    </cfRule>
  </conditionalFormatting>
  <conditionalFormatting sqref="AC12:AC20">
    <cfRule type="cellIs" dxfId="418" priority="13" operator="lessThan">
      <formula>0.8</formula>
    </cfRule>
  </conditionalFormatting>
  <conditionalFormatting sqref="AC22:AC27">
    <cfRule type="cellIs" dxfId="417" priority="12" operator="lessThan">
      <formula>0.8</formula>
    </cfRule>
  </conditionalFormatting>
  <conditionalFormatting sqref="AC39">
    <cfRule type="cellIs" dxfId="416" priority="11" operator="lessThan">
      <formula>0.8</formula>
    </cfRule>
  </conditionalFormatting>
  <conditionalFormatting sqref="AC56">
    <cfRule type="cellIs" dxfId="415" priority="7" operator="lessThan">
      <formula>0.8</formula>
    </cfRule>
  </conditionalFormatting>
  <conditionalFormatting sqref="AC73:AC78">
    <cfRule type="cellIs" dxfId="414" priority="6" operator="lessThan">
      <formula>0.8</formula>
    </cfRule>
  </conditionalFormatting>
  <conditionalFormatting sqref="AC107">
    <cfRule type="cellIs" dxfId="413" priority="10" operator="lessThan">
      <formula>0.8</formula>
    </cfRule>
  </conditionalFormatting>
  <conditionalFormatting sqref="AC124">
    <cfRule type="cellIs" dxfId="412" priority="9" operator="lessThan">
      <formula>0.8</formula>
    </cfRule>
  </conditionalFormatting>
  <conditionalFormatting sqref="AC141:AC146">
    <cfRule type="cellIs" dxfId="411" priority="8" operator="lessThan">
      <formula>0.8</formula>
    </cfRule>
  </conditionalFormatting>
  <dataValidations count="1">
    <dataValidation type="list" allowBlank="1" showInputMessage="1" showErrorMessage="1" sqref="Y5:Z157" xr:uid="{E68981D9-F22A-4894-9454-5DF2572E81D4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8FF5-C768-4A03-AF6F-CBB08D84E07C}">
  <sheetPr codeName="工作表33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R5" sqref="R5:R21"/>
      <selection pane="bottomLeft" activeCell="W118" sqref="W118:X11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81849</v>
      </c>
      <c r="E1" s="88" t="s">
        <v>3</v>
      </c>
      <c r="F1" s="89">
        <f>SUM(G5:G140)</f>
        <v>3921598.4199999995</v>
      </c>
      <c r="G1" s="90" t="s">
        <v>84</v>
      </c>
      <c r="H1" s="91">
        <f>L21+L38+L55+L72+L89+L106+L123+L140</f>
        <v>156.91666666666669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46131</v>
      </c>
      <c r="B2" s="343"/>
      <c r="C2" s="92" t="s">
        <v>40</v>
      </c>
      <c r="D2" s="93">
        <f>AVERAGE(N21,N38,N55,N72,N89,N106,N123,N140)</f>
        <v>129.25243756609129</v>
      </c>
      <c r="E2" s="93" t="s">
        <v>91</v>
      </c>
      <c r="F2" s="94">
        <f>F1/D1</f>
        <v>47.912600276118212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72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4258</v>
      </c>
      <c r="G5" s="148">
        <f t="shared" ref="G5:G7" si="0">E5*F5</f>
        <v>241726.66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1781.35851393189</v>
      </c>
      <c r="N5" s="152">
        <f>M5/L5</f>
        <v>74.223271413828755</v>
      </c>
      <c r="O5" s="154">
        <f>L5-I5</f>
        <v>0</v>
      </c>
      <c r="P5" s="155">
        <f>N5-K5</f>
        <v>-9.1100619195045738</v>
      </c>
      <c r="Q5" s="156">
        <f>N5/K5</f>
        <v>0.89067925696594508</v>
      </c>
      <c r="R5" s="292">
        <f>Q21</f>
        <v>0.89360374159216194</v>
      </c>
      <c r="S5" s="157">
        <v>0.25</v>
      </c>
      <c r="T5" s="158">
        <v>0.3495949074074074</v>
      </c>
      <c r="U5" s="159"/>
      <c r="V5" s="160">
        <v>143.41863134338618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-218.64148606811</v>
      </c>
      <c r="AF5" s="132">
        <f>M5/J5</f>
        <v>0.89067925696594497</v>
      </c>
      <c r="AG5" s="367">
        <f>AF21</f>
        <v>0.89360374159216194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3433</v>
      </c>
      <c r="G6" s="103">
        <f t="shared" si="0"/>
        <v>265508.22000000003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1790.6641711229945</v>
      </c>
      <c r="N6" s="106">
        <f>M6/L6</f>
        <v>77.854963961869331</v>
      </c>
      <c r="O6" s="108">
        <f>L6-I6</f>
        <v>0</v>
      </c>
      <c r="P6" s="109">
        <f>N6-K6</f>
        <v>-9.1015577772611067</v>
      </c>
      <c r="Q6" s="110">
        <f>N6/K6</f>
        <v>0.89533208556149724</v>
      </c>
      <c r="R6" s="293"/>
      <c r="S6" s="47">
        <v>0.35347222222222219</v>
      </c>
      <c r="T6" s="48">
        <v>0.43334490740740739</v>
      </c>
      <c r="U6" s="111">
        <v>5.5833333333333002</v>
      </c>
      <c r="V6" s="112">
        <v>115.02994437579103</v>
      </c>
      <c r="W6" s="113">
        <v>0.43334490740740739</v>
      </c>
      <c r="X6" s="116">
        <v>0.47152777777777771</v>
      </c>
      <c r="Y6" s="12"/>
      <c r="Z6" s="198"/>
      <c r="AA6" s="282"/>
      <c r="AB6" s="283"/>
      <c r="AC6" s="12">
        <v>3</v>
      </c>
      <c r="AD6" s="198"/>
      <c r="AE6" s="117">
        <f>M6-J6</f>
        <v>-209.3358288770055</v>
      </c>
      <c r="AF6" s="110">
        <f>M6/J6</f>
        <v>0.89533208556149724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6829</v>
      </c>
      <c r="G7" s="103">
        <f t="shared" si="0"/>
        <v>406462.08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1789.5997644980876</v>
      </c>
      <c r="N7" s="106">
        <f>M7/L7</f>
        <v>74.566656854086986</v>
      </c>
      <c r="O7" s="108">
        <f>L7-I7</f>
        <v>0</v>
      </c>
      <c r="P7" s="109">
        <f>N7-K7</f>
        <v>-8.7666764792463425</v>
      </c>
      <c r="Q7" s="110">
        <f>N7/K7</f>
        <v>0.89479988224904383</v>
      </c>
      <c r="R7" s="293"/>
      <c r="S7" s="47">
        <v>0.47152777777777771</v>
      </c>
      <c r="T7" s="48">
        <v>0.63052083333333331</v>
      </c>
      <c r="U7" s="111">
        <v>54.98333333333327</v>
      </c>
      <c r="V7" s="112">
        <v>228.95622145710104</v>
      </c>
      <c r="W7" s="113"/>
      <c r="X7" s="116"/>
      <c r="Y7" s="12"/>
      <c r="Z7" s="198"/>
      <c r="AA7" s="282"/>
      <c r="AB7" s="283"/>
      <c r="AC7" s="12">
        <v>5</v>
      </c>
      <c r="AD7" s="198"/>
      <c r="AE7" s="117">
        <f>M7-J7</f>
        <v>-210.40023550191245</v>
      </c>
      <c r="AF7" s="110">
        <f>M7/J7</f>
        <v>0.89479988224904372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1787.2074831843238</v>
      </c>
      <c r="N21" s="138">
        <f>M21/L21</f>
        <v>75.515809148633394</v>
      </c>
      <c r="O21" s="139">
        <f>L21-I21</f>
        <v>0</v>
      </c>
      <c r="P21" s="140">
        <f>N21-K21</f>
        <v>-8.9912331048877263</v>
      </c>
      <c r="Q21" s="141">
        <f>N21/K21</f>
        <v>0.89360374159216194</v>
      </c>
      <c r="R21" s="294"/>
      <c r="S21" s="142">
        <f>S5</f>
        <v>0.25</v>
      </c>
      <c r="T21" s="143">
        <f>INDEX(T5:T20,COUNTA(T5:T20))</f>
        <v>0.63052083333333331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12</v>
      </c>
      <c r="AD21" s="180">
        <f>SUM(AD5:AD20)</f>
        <v>0</v>
      </c>
      <c r="AE21" s="168">
        <f>M21-J21</f>
        <v>-212.79251681567621</v>
      </c>
      <c r="AF21" s="141">
        <f>M21/J21</f>
        <v>0.89360374159216194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3295</v>
      </c>
      <c r="G22" s="148">
        <f t="shared" ref="G22:G25" si="5">E22*F22</f>
        <v>177139.19999999998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1784.2960953011257</v>
      </c>
      <c r="N22" s="152">
        <f>M22/L22</f>
        <v>89.214804765056286</v>
      </c>
      <c r="O22" s="154">
        <f>L22-I22</f>
        <v>0</v>
      </c>
      <c r="P22" s="155">
        <f>N22-K22</f>
        <v>-10.785195234943714</v>
      </c>
      <c r="Q22" s="156">
        <f>N22/K22</f>
        <v>0.89214804765056288</v>
      </c>
      <c r="R22" s="292">
        <f>Q38</f>
        <v>0.89352227978244769</v>
      </c>
      <c r="S22" s="157">
        <v>0.25</v>
      </c>
      <c r="T22" s="158">
        <v>0.32693287037037039</v>
      </c>
      <c r="U22" s="159"/>
      <c r="V22" s="160">
        <v>110.79999587548012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-215.70390469887434</v>
      </c>
      <c r="AF22" s="156">
        <f>M22/J22</f>
        <v>0.89214804765056288</v>
      </c>
      <c r="AG22" s="362">
        <f>AF38</f>
        <v>0.8935222797824478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1855</v>
      </c>
      <c r="G23" s="103">
        <f t="shared" si="5"/>
        <v>87871.349999999991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1785.6</v>
      </c>
      <c r="N23" s="106">
        <f>M23/L23</f>
        <v>85.028571428571425</v>
      </c>
      <c r="O23" s="108">
        <f>L23-I23</f>
        <v>0</v>
      </c>
      <c r="P23" s="109">
        <f>N23-K23</f>
        <v>-10.209523809523816</v>
      </c>
      <c r="Q23" s="110">
        <f>N23/K23</f>
        <v>0.89279999999999993</v>
      </c>
      <c r="R23" s="293"/>
      <c r="S23" s="47">
        <v>0.3298611111111111</v>
      </c>
      <c r="T23" s="48">
        <v>0.37313657407407408</v>
      </c>
      <c r="U23" s="111">
        <v>5</v>
      </c>
      <c r="V23" s="112">
        <v>62.331989247311832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-214.40000000000009</v>
      </c>
      <c r="AF23" s="110">
        <f>M23/J23</f>
        <v>0.89279999999999993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3669</v>
      </c>
      <c r="G24" s="103">
        <f t="shared" si="5"/>
        <v>218452.26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1790.0494679135729</v>
      </c>
      <c r="N24" s="106">
        <f>M24/L24</f>
        <v>77.828237735372738</v>
      </c>
      <c r="O24" s="108">
        <f>L24-I24</f>
        <v>0</v>
      </c>
      <c r="P24" s="109">
        <f>N24-K24</f>
        <v>-9.1282840037576989</v>
      </c>
      <c r="Q24" s="110">
        <f>N24/K24</f>
        <v>0.8950247339567865</v>
      </c>
      <c r="R24" s="293"/>
      <c r="S24" s="47">
        <v>0.37708333333333333</v>
      </c>
      <c r="T24" s="48">
        <v>0.46247685185185183</v>
      </c>
      <c r="U24" s="111">
        <v>5.6833333333333158</v>
      </c>
      <c r="V24" s="112">
        <v>122.97984158872909</v>
      </c>
      <c r="W24" s="113">
        <v>0.46247685185185183</v>
      </c>
      <c r="X24" s="116">
        <v>0.50069444444444444</v>
      </c>
      <c r="Y24" s="12"/>
      <c r="Z24" s="198"/>
      <c r="AA24" s="282"/>
      <c r="AB24" s="283"/>
      <c r="AC24" s="12">
        <v>4</v>
      </c>
      <c r="AD24" s="198"/>
      <c r="AE24" s="117">
        <f>M24-J24</f>
        <v>-209.95053208642707</v>
      </c>
      <c r="AF24" s="110">
        <f>M24/J24</f>
        <v>0.8950247339567865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2842</v>
      </c>
      <c r="G25" s="103">
        <f t="shared" si="5"/>
        <v>203345.1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1788.2326750448838</v>
      </c>
      <c r="N25" s="106">
        <f>M25/L25</f>
        <v>81.283303411131087</v>
      </c>
      <c r="O25" s="108">
        <f>L25-I25</f>
        <v>0</v>
      </c>
      <c r="P25" s="109">
        <f>N25-K25</f>
        <v>-9.6257874979598199</v>
      </c>
      <c r="Q25" s="110">
        <f>N25/K25</f>
        <v>0.89411633752244202</v>
      </c>
      <c r="R25" s="293"/>
      <c r="S25" s="47">
        <v>0.50069444444444444</v>
      </c>
      <c r="T25" s="48">
        <v>0.56690972222222225</v>
      </c>
      <c r="U25" s="111">
        <v>55.03333333333336</v>
      </c>
      <c r="V25" s="112">
        <v>95.356718608063701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-211.76732495511624</v>
      </c>
      <c r="AF25" s="110">
        <f>M25/J25</f>
        <v>0.89411633752244191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1787.0445595648955</v>
      </c>
      <c r="N38" s="138">
        <f>M38/L38</f>
        <v>83.118351607669553</v>
      </c>
      <c r="O38" s="139">
        <f>L38-I38</f>
        <v>0</v>
      </c>
      <c r="P38" s="140">
        <f>N38-K38</f>
        <v>-9.9049042062839305</v>
      </c>
      <c r="Q38" s="141">
        <f>N38/K38</f>
        <v>0.89352227978244769</v>
      </c>
      <c r="R38" s="294"/>
      <c r="S38" s="142">
        <f>S22</f>
        <v>0.25</v>
      </c>
      <c r="T38" s="143">
        <f>INDEX(T22:T37,COUNTA(T22:T37))</f>
        <v>0.56690972222222225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11</v>
      </c>
      <c r="AD38" s="180">
        <f>SUM(AD22:AD37)</f>
        <v>0</v>
      </c>
      <c r="AE38" s="168">
        <f>M38-J38</f>
        <v>-212.95544043510449</v>
      </c>
      <c r="AF38" s="141">
        <f>M38/J38</f>
        <v>0.8935222797824478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3498</v>
      </c>
      <c r="G39" s="148">
        <f t="shared" ref="G39:G42" si="9">E39*F39</f>
        <v>68910.599999999991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1080.0019098143239</v>
      </c>
      <c r="N39" s="152">
        <f>M39/L39</f>
        <v>83.077069985717216</v>
      </c>
      <c r="O39" s="154">
        <f>L39-I39</f>
        <v>0</v>
      </c>
      <c r="P39" s="155">
        <f>N39-K39</f>
        <v>-9.2306223219750905</v>
      </c>
      <c r="Q39" s="156">
        <f>N39/K39</f>
        <v>0.90000159151193648</v>
      </c>
      <c r="R39" s="292">
        <f>Q55</f>
        <v>0.89463356579893472</v>
      </c>
      <c r="S39" s="157">
        <v>0.20833333333333334</v>
      </c>
      <c r="T39" s="158">
        <v>0.34327546296296296</v>
      </c>
      <c r="U39" s="159"/>
      <c r="V39" s="160">
        <v>194.3329896852525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-119.99809018567612</v>
      </c>
      <c r="AF39" s="156">
        <f>M39/J39</f>
        <v>0.90000159151193659</v>
      </c>
      <c r="AG39" s="277">
        <f>AF55</f>
        <v>0.89463356579893483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2305</v>
      </c>
      <c r="G40" s="103">
        <f t="shared" si="9"/>
        <v>178291.75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1789.7662025924135</v>
      </c>
      <c r="N40" s="106">
        <f>M40/L40</f>
        <v>68.837161638169746</v>
      </c>
      <c r="O40" s="108">
        <f>L40-I40</f>
        <v>0</v>
      </c>
      <c r="P40" s="109">
        <f>N40-K40</f>
        <v>-8.0859152849071734</v>
      </c>
      <c r="Q40" s="110">
        <f>N40/K40</f>
        <v>0.89488310129620674</v>
      </c>
      <c r="R40" s="293"/>
      <c r="S40" s="47">
        <v>0.34652777777777777</v>
      </c>
      <c r="T40" s="48">
        <v>0.4001851851851852</v>
      </c>
      <c r="U40" s="111">
        <v>4.6833333333333194</v>
      </c>
      <c r="V40" s="112">
        <v>77.272662652628767</v>
      </c>
      <c r="W40" s="113"/>
      <c r="X40" s="116"/>
      <c r="Y40" s="12"/>
      <c r="Z40" s="198"/>
      <c r="AA40" s="282"/>
      <c r="AB40" s="283"/>
      <c r="AC40" s="12">
        <v>3</v>
      </c>
      <c r="AD40" s="198"/>
      <c r="AE40" s="117">
        <f>M40-J40</f>
        <v>-210.23379740758651</v>
      </c>
      <c r="AF40" s="110">
        <f>M40/J40</f>
        <v>0.89488310129620674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2151</v>
      </c>
      <c r="G41" s="103">
        <f t="shared" si="9"/>
        <v>127640.34000000001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1783.8164953622497</v>
      </c>
      <c r="N41" s="106">
        <f>M41/L41</f>
        <v>74.3256873067604</v>
      </c>
      <c r="O41" s="108">
        <f>L41-I41</f>
        <v>0</v>
      </c>
      <c r="P41" s="109">
        <f>N41-K41</f>
        <v>-9.0076460265729281</v>
      </c>
      <c r="Q41" s="110">
        <f>N41/K41</f>
        <v>0.89190824768112487</v>
      </c>
      <c r="R41" s="293"/>
      <c r="S41" s="47">
        <v>0.40416666666666662</v>
      </c>
      <c r="T41" s="48">
        <v>0.4544097222222222</v>
      </c>
      <c r="U41" s="111">
        <v>5.7333333333332437</v>
      </c>
      <c r="V41" s="112">
        <v>72.350491396140526</v>
      </c>
      <c r="W41" s="113">
        <v>0.4544097222222222</v>
      </c>
      <c r="X41" s="116">
        <v>0.49305555555555547</v>
      </c>
      <c r="Y41" s="12"/>
      <c r="Z41" s="198"/>
      <c r="AA41" s="282"/>
      <c r="AB41" s="283"/>
      <c r="AC41" s="12">
        <v>3</v>
      </c>
      <c r="AD41" s="198"/>
      <c r="AE41" s="117">
        <f>M41-J41</f>
        <v>-216.18350463775027</v>
      </c>
      <c r="AF41" s="110">
        <f>M41/J41</f>
        <v>0.89190824768112487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5344</v>
      </c>
      <c r="G42" s="103">
        <f t="shared" si="9"/>
        <v>313532.48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1787.7770659833432</v>
      </c>
      <c r="N42" s="106">
        <f>M42/L42</f>
        <v>77.7294376514497</v>
      </c>
      <c r="O42" s="108">
        <f>L42-I42</f>
        <v>0</v>
      </c>
      <c r="P42" s="109">
        <f>N42-K42</f>
        <v>-9.227084087680737</v>
      </c>
      <c r="Q42" s="110">
        <f>N42/K42</f>
        <v>0.89388853299167148</v>
      </c>
      <c r="R42" s="293"/>
      <c r="S42" s="47">
        <v>0.49305555555555547</v>
      </c>
      <c r="T42" s="48">
        <v>0.61760416666666662</v>
      </c>
      <c r="U42" s="111">
        <v>55.649999999999906</v>
      </c>
      <c r="V42" s="112">
        <v>179.35122119023055</v>
      </c>
      <c r="W42" s="113"/>
      <c r="X42" s="116"/>
      <c r="Y42" s="12"/>
      <c r="Z42" s="198"/>
      <c r="AA42" s="282"/>
      <c r="AB42" s="283"/>
      <c r="AC42" s="12">
        <v>4</v>
      </c>
      <c r="AD42" s="198"/>
      <c r="AE42" s="117">
        <f>M42-J42</f>
        <v>-212.22293401665684</v>
      </c>
      <c r="AF42" s="110">
        <f>M42/J42</f>
        <v>0.89388853299167159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1610.3404184380827</v>
      </c>
      <c r="N55" s="138">
        <f>M55/L55</f>
        <v>74.899554345957327</v>
      </c>
      <c r="O55" s="139">
        <f>L55-I55</f>
        <v>0</v>
      </c>
      <c r="P55" s="140">
        <f>N55-K55</f>
        <v>-8.8213758866008192</v>
      </c>
      <c r="Q55" s="141">
        <f>N55/K55</f>
        <v>0.89463356579893472</v>
      </c>
      <c r="R55" s="294"/>
      <c r="S55" s="142">
        <f>S39</f>
        <v>0.20833333333333334</v>
      </c>
      <c r="T55" s="143">
        <f>INDEX(T39:T54,COUNTA(T39:T54))</f>
        <v>0.61760416666666662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15</v>
      </c>
      <c r="AD55" s="191">
        <f>SUM(AD39:AD54)</f>
        <v>0</v>
      </c>
      <c r="AE55" s="168">
        <f>M55-J55</f>
        <v>-189.65958156191732</v>
      </c>
      <c r="AF55" s="141">
        <f>M55/J55</f>
        <v>0.89463356579893483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4205</v>
      </c>
      <c r="G56" s="148">
        <f t="shared" ref="G56:G59" si="13">E56*F56</f>
        <v>121356.3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3170.0655850874195</v>
      </c>
      <c r="N56" s="152">
        <f>M56/L56</f>
        <v>166.84555710986419</v>
      </c>
      <c r="O56" s="154">
        <f>L56-I56</f>
        <v>0</v>
      </c>
      <c r="P56" s="155">
        <f>N56-K56</f>
        <v>-22.628127100662141</v>
      </c>
      <c r="Q56" s="156">
        <f>N56/K56</f>
        <v>0.88057377363539424</v>
      </c>
      <c r="R56" s="292">
        <f>Q72</f>
        <v>0.89577765729146253</v>
      </c>
      <c r="S56" s="157">
        <v>0.20833333333333334</v>
      </c>
      <c r="T56" s="158">
        <v>0.26359953703703703</v>
      </c>
      <c r="U56" s="159"/>
      <c r="V56" s="160">
        <v>79.588258737253355</v>
      </c>
      <c r="W56" s="158"/>
      <c r="X56" s="169"/>
      <c r="Y56" s="12"/>
      <c r="Z56" s="198"/>
      <c r="AA56" s="295"/>
      <c r="AB56" s="296"/>
      <c r="AC56" s="12">
        <v>2</v>
      </c>
      <c r="AD56" s="198"/>
      <c r="AE56" s="115">
        <f>M56-J56</f>
        <v>-429.93441491258045</v>
      </c>
      <c r="AF56" s="156">
        <f>M56/J56</f>
        <v>0.88057377363539435</v>
      </c>
      <c r="AG56" s="277">
        <f>AF72</f>
        <v>0.89577765729146253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6578</v>
      </c>
      <c r="G57" s="103">
        <f t="shared" si="13"/>
        <v>253121.43999999997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3259.8915802560014</v>
      </c>
      <c r="N57" s="106">
        <f>M57/L57</f>
        <v>162.99457901280007</v>
      </c>
      <c r="O57" s="108">
        <f>L57-I57</f>
        <v>0</v>
      </c>
      <c r="P57" s="109">
        <f>N57-K57</f>
        <v>-17.005420987199926</v>
      </c>
      <c r="Q57" s="110">
        <f>N57/K57</f>
        <v>0.90552543896000037</v>
      </c>
      <c r="R57" s="293"/>
      <c r="S57" s="47">
        <v>0.26666666666666666</v>
      </c>
      <c r="T57" s="48">
        <v>0.35074074074074074</v>
      </c>
      <c r="U57" s="111">
        <v>5</v>
      </c>
      <c r="V57" s="112">
        <v>121.07151120927939</v>
      </c>
      <c r="W57" s="113"/>
      <c r="X57" s="116"/>
      <c r="Y57" s="12"/>
      <c r="Z57" s="198"/>
      <c r="AA57" s="282"/>
      <c r="AB57" s="283"/>
      <c r="AC57" s="12">
        <v>5</v>
      </c>
      <c r="AD57" s="198"/>
      <c r="AE57" s="117">
        <f>M57-J57</f>
        <v>-340.10841974399864</v>
      </c>
      <c r="AF57" s="110">
        <f>M57/J57</f>
        <v>0.90552543896000037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7804</v>
      </c>
      <c r="G58" s="103">
        <f t="shared" si="13"/>
        <v>294991.19999999995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3259.488120324479</v>
      </c>
      <c r="N58" s="106">
        <f>M58/L58</f>
        <v>155.21372001545137</v>
      </c>
      <c r="O58" s="108">
        <f>L58-I58</f>
        <v>0</v>
      </c>
      <c r="P58" s="109">
        <f>N58-K58</f>
        <v>-16.214851413120044</v>
      </c>
      <c r="Q58" s="110">
        <f>N58/K58</f>
        <v>0.90541336675679973</v>
      </c>
      <c r="R58" s="293"/>
      <c r="S58" s="47">
        <v>0.35416666666666663</v>
      </c>
      <c r="T58" s="48">
        <v>0.45392361111111107</v>
      </c>
      <c r="U58" s="111">
        <v>4.9333333333332785</v>
      </c>
      <c r="V58" s="112">
        <v>143.65445822008002</v>
      </c>
      <c r="W58" s="113">
        <v>0.45392361111111107</v>
      </c>
      <c r="X58" s="116">
        <v>0.49236111111111103</v>
      </c>
      <c r="Y58" s="12"/>
      <c r="Z58" s="198"/>
      <c r="AA58" s="282"/>
      <c r="AB58" s="283"/>
      <c r="AC58" s="12">
        <v>4</v>
      </c>
      <c r="AD58" s="198"/>
      <c r="AE58" s="117">
        <f>M58-J58</f>
        <v>-340.51187967552096</v>
      </c>
      <c r="AF58" s="110">
        <f>M58/J58</f>
        <v>0.90541336675679973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3067</v>
      </c>
      <c r="G59" s="103">
        <f t="shared" si="13"/>
        <v>91917.989999999991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2484.1730769230762</v>
      </c>
      <c r="N59" s="106">
        <f>M59/L59</f>
        <v>118.29395604395602</v>
      </c>
      <c r="O59" s="108">
        <f>L59-I59</f>
        <v>0</v>
      </c>
      <c r="P59" s="109">
        <f>N59-K59</f>
        <v>-14.563186813186846</v>
      </c>
      <c r="Q59" s="110">
        <f>N59/K59</f>
        <v>0.89038461538461511</v>
      </c>
      <c r="R59" s="293"/>
      <c r="S59" s="47">
        <v>0.49236111111111103</v>
      </c>
      <c r="T59" s="48">
        <v>0.54379629629629622</v>
      </c>
      <c r="U59" s="111">
        <v>55.349999999999937</v>
      </c>
      <c r="V59" s="112">
        <v>74.076964165447421</v>
      </c>
      <c r="W59" s="113"/>
      <c r="X59" s="116"/>
      <c r="Y59" s="12"/>
      <c r="Z59" s="198"/>
      <c r="AA59" s="282"/>
      <c r="AB59" s="283"/>
      <c r="AC59" s="12">
        <v>2</v>
      </c>
      <c r="AD59" s="198"/>
      <c r="AE59" s="199">
        <f>M59-J59</f>
        <v>-305.82692307692378</v>
      </c>
      <c r="AF59" s="200">
        <f>M59/J59</f>
        <v>0.89038461538461511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3043.404590647744</v>
      </c>
      <c r="N72" s="138">
        <f t="shared" ref="N72:N77" si="18">M72/L72</f>
        <v>150.29158472334538</v>
      </c>
      <c r="O72" s="139">
        <f t="shared" ref="O72:O77" si="19">L72-I72</f>
        <v>0</v>
      </c>
      <c r="P72" s="140">
        <f t="shared" ref="P72:P77" si="20">N72-K72</f>
        <v>-17.486193054432391</v>
      </c>
      <c r="Q72" s="141">
        <f t="shared" ref="Q72:Q77" si="21">N72/K72</f>
        <v>0.89577765729146253</v>
      </c>
      <c r="R72" s="294"/>
      <c r="S72" s="142">
        <f>S56</f>
        <v>0.20833333333333334</v>
      </c>
      <c r="T72" s="143">
        <f>INDEX(T56:T71,COUNTA(T56:T71))</f>
        <v>0.54379629629629622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13</v>
      </c>
      <c r="AD72" s="191">
        <f>SUM(AD56:AD71)</f>
        <v>0</v>
      </c>
      <c r="AE72" s="168">
        <f t="shared" ref="AE72:AE77" si="22">M72-J72</f>
        <v>-354.09540935225596</v>
      </c>
      <c r="AF72" s="141">
        <f t="shared" ref="AF72:AF77" si="23">M72/J72</f>
        <v>0.89577765729146253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501</v>
      </c>
      <c r="G73" s="148">
        <f t="shared" ref="G73:G77" si="24">E73*F73</f>
        <v>13552.050000000001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2966.9576191807687</v>
      </c>
      <c r="N73" s="152">
        <f t="shared" si="18"/>
        <v>494.49293653012813</v>
      </c>
      <c r="O73" s="154">
        <f t="shared" si="19"/>
        <v>0</v>
      </c>
      <c r="P73" s="155">
        <f t="shared" si="20"/>
        <v>-51.007063469871866</v>
      </c>
      <c r="Q73" s="156">
        <f t="shared" si="21"/>
        <v>0.90649484240170142</v>
      </c>
      <c r="R73" s="292">
        <f>Q89</f>
        <v>0.90100619493480161</v>
      </c>
      <c r="S73" s="206">
        <v>0.29166666666666669</v>
      </c>
      <c r="T73" s="158">
        <v>0.29869212962962965</v>
      </c>
      <c r="U73" s="159"/>
      <c r="V73" s="160">
        <v>10.131590625248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2"/>
        <v>-306.04238081923131</v>
      </c>
      <c r="AF73" s="156">
        <f t="shared" si="23"/>
        <v>0.90649484240170142</v>
      </c>
      <c r="AG73" s="277">
        <f>AF89</f>
        <v>0.9010061949348015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853</v>
      </c>
      <c r="G74" s="103">
        <f t="shared" si="24"/>
        <v>22357.13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2962.364726335039</v>
      </c>
      <c r="N74" s="106">
        <f t="shared" si="18"/>
        <v>493.72745438917315</v>
      </c>
      <c r="O74" s="108">
        <f t="shared" si="19"/>
        <v>0</v>
      </c>
      <c r="P74" s="109">
        <f t="shared" si="20"/>
        <v>-51.772545610826853</v>
      </c>
      <c r="Q74" s="110">
        <f t="shared" si="21"/>
        <v>0.90509157541553276</v>
      </c>
      <c r="R74" s="293"/>
      <c r="S74" s="47">
        <v>0.30208333333333331</v>
      </c>
      <c r="T74" s="48">
        <v>0.31407407407407406</v>
      </c>
      <c r="U74" s="111">
        <v>4.8833333333332707</v>
      </c>
      <c r="V74" s="112">
        <v>17.276738257452376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-310.63527366496101</v>
      </c>
      <c r="AF74" s="110">
        <f t="shared" si="23"/>
        <v>0.90509157541553287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1044</v>
      </c>
      <c r="G75" s="103">
        <f t="shared" si="24"/>
        <v>22884.480000000003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3264.4549763033142</v>
      </c>
      <c r="N75" s="106">
        <f t="shared" si="18"/>
        <v>544.07582938388566</v>
      </c>
      <c r="O75" s="108">
        <f t="shared" si="19"/>
        <v>0</v>
      </c>
      <c r="P75" s="109">
        <f t="shared" si="20"/>
        <v>-55.924170616114338</v>
      </c>
      <c r="Q75" s="110">
        <f t="shared" si="21"/>
        <v>0.90679304897314272</v>
      </c>
      <c r="R75" s="293"/>
      <c r="S75" s="47">
        <v>0.31805555555555554</v>
      </c>
      <c r="T75" s="48">
        <v>0.33137731481481481</v>
      </c>
      <c r="U75" s="111">
        <v>5.7333333333333236</v>
      </c>
      <c r="V75" s="112">
        <v>19.188501742160298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2"/>
        <v>-335.5450236966858</v>
      </c>
      <c r="AF75" s="110">
        <f t="shared" si="23"/>
        <v>0.90679304897314283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2228</v>
      </c>
      <c r="G76" s="103">
        <f t="shared" si="24"/>
        <v>67642.080000000002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2652.718013129183</v>
      </c>
      <c r="N76" s="106">
        <f t="shared" si="18"/>
        <v>241.15618301174391</v>
      </c>
      <c r="O76" s="108">
        <f t="shared" si="19"/>
        <v>0</v>
      </c>
      <c r="P76" s="109">
        <f t="shared" si="20"/>
        <v>-31.571089715528842</v>
      </c>
      <c r="Q76" s="110">
        <f t="shared" si="21"/>
        <v>0.88423933770972762</v>
      </c>
      <c r="R76" s="293"/>
      <c r="S76" s="47">
        <v>0.3347222222222222</v>
      </c>
      <c r="T76" s="48">
        <v>0.36971064814814814</v>
      </c>
      <c r="U76" s="111">
        <v>4.8166666666666469</v>
      </c>
      <c r="V76" s="112">
        <v>50.393596054451798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2"/>
        <v>-347.28198687081704</v>
      </c>
      <c r="AF76" s="110">
        <f t="shared" si="23"/>
        <v>0.88423933770972762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3245</v>
      </c>
      <c r="G77" s="103">
        <f t="shared" si="24"/>
        <v>75251.55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2250.6475910015997</v>
      </c>
      <c r="N77" s="106">
        <f t="shared" si="18"/>
        <v>375.10793183359993</v>
      </c>
      <c r="O77" s="108">
        <f t="shared" si="19"/>
        <v>0</v>
      </c>
      <c r="P77" s="109">
        <f t="shared" si="20"/>
        <v>-41.558734833066751</v>
      </c>
      <c r="Q77" s="110">
        <f t="shared" si="21"/>
        <v>0.90025903640063976</v>
      </c>
      <c r="R77" s="293"/>
      <c r="S77" s="47">
        <v>0.37291666666666662</v>
      </c>
      <c r="T77" s="48">
        <v>0.43298611111111107</v>
      </c>
      <c r="U77" s="111">
        <v>4.6166666666666156</v>
      </c>
      <c r="V77" s="112">
        <v>86.508434629409564</v>
      </c>
      <c r="W77" s="113"/>
      <c r="X77" s="13"/>
      <c r="Y77" s="12"/>
      <c r="Z77" s="198"/>
      <c r="AA77" s="282"/>
      <c r="AB77" s="283"/>
      <c r="AC77" s="12">
        <v>3</v>
      </c>
      <c r="AD77" s="198"/>
      <c r="AE77" s="117">
        <f t="shared" si="22"/>
        <v>-249.35240899840028</v>
      </c>
      <c r="AF77" s="110">
        <f t="shared" si="23"/>
        <v>0.90025903640063987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2819.4285851899808</v>
      </c>
      <c r="N89" s="138">
        <f>M89/L89</f>
        <v>402.77551216999728</v>
      </c>
      <c r="O89" s="139">
        <f>L89-I89</f>
        <v>0</v>
      </c>
      <c r="P89" s="140">
        <f>N89-K89</f>
        <v>-44.253059258574126</v>
      </c>
      <c r="Q89" s="141">
        <f>N89/K89</f>
        <v>0.90100619493480161</v>
      </c>
      <c r="R89" s="294"/>
      <c r="S89" s="142">
        <f>S73</f>
        <v>0.29166666666666669</v>
      </c>
      <c r="T89" s="143">
        <f>INDEX(T73:T88,COUNTA(T73:T88))</f>
        <v>0.43298611111111107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7</v>
      </c>
      <c r="AD89" s="191">
        <f>SUM(AD73:AD88)</f>
        <v>0</v>
      </c>
      <c r="AE89" s="168">
        <f>M89-J89</f>
        <v>-309.771414810019</v>
      </c>
      <c r="AF89" s="141">
        <f>M89/J89</f>
        <v>0.9010061949348015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1277</v>
      </c>
      <c r="G90" s="148">
        <f t="shared" ref="G90:G91" si="28">E90*F90</f>
        <v>74283.09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1606.7828571428599</v>
      </c>
      <c r="N90" s="152">
        <f>M90/L90</f>
        <v>84.56751879699263</v>
      </c>
      <c r="O90" s="154">
        <f>L90-I90</f>
        <v>0</v>
      </c>
      <c r="P90" s="155">
        <f>N90-K90</f>
        <v>-10.169323308270535</v>
      </c>
      <c r="Q90" s="156">
        <f>N90/K90</f>
        <v>0.89265714285714437</v>
      </c>
      <c r="R90" s="292">
        <f>Q106</f>
        <v>0.89277089473545557</v>
      </c>
      <c r="S90" s="157">
        <v>0.70833333333333337</v>
      </c>
      <c r="T90" s="158">
        <v>0.74144675925925929</v>
      </c>
      <c r="U90" s="159"/>
      <c r="V90" s="160">
        <v>47.685348184659944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-193.21714285714006</v>
      </c>
      <c r="AF90" s="156">
        <f>M90/J90</f>
        <v>0.89265714285714437</v>
      </c>
      <c r="AG90" s="277">
        <f>AF106</f>
        <v>0.89277089473545557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2345</v>
      </c>
      <c r="G91" s="103">
        <f t="shared" si="28"/>
        <v>105478.09999999999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1607.19236390478</v>
      </c>
      <c r="N91" s="106">
        <f>M91/L91</f>
        <v>76.532969709751427</v>
      </c>
      <c r="O91" s="108">
        <f>L91-I91</f>
        <v>0</v>
      </c>
      <c r="P91" s="109">
        <f>N91-K91</f>
        <v>-9.1813160045342812</v>
      </c>
      <c r="Q91" s="110">
        <f>N91/K91</f>
        <v>0.89288464661376676</v>
      </c>
      <c r="R91" s="293"/>
      <c r="S91" s="47">
        <v>0.74444444444444446</v>
      </c>
      <c r="T91" s="48">
        <v>0.80523148148148149</v>
      </c>
      <c r="U91" s="111">
        <v>5</v>
      </c>
      <c r="V91" s="112">
        <v>87.543969944058261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-192.80763609522</v>
      </c>
      <c r="AF91" s="110">
        <f>M91/J91</f>
        <v>0.89288464661376665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1606.98761052382</v>
      </c>
      <c r="N106" s="138">
        <f>M106/L106</f>
        <v>80.349380526190998</v>
      </c>
      <c r="O106" s="139">
        <f>L106-I106</f>
        <v>0</v>
      </c>
      <c r="P106" s="140">
        <f>N106-K106</f>
        <v>-9.6506194738090016</v>
      </c>
      <c r="Q106" s="141">
        <f>N106/K106</f>
        <v>0.89277089473545557</v>
      </c>
      <c r="R106" s="294"/>
      <c r="S106" s="142">
        <f>S90</f>
        <v>0.70833333333333337</v>
      </c>
      <c r="T106" s="143">
        <f>INDEX(T90:T105,COUNTA(T90:T105))</f>
        <v>0.80523148148148149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4</v>
      </c>
      <c r="AD106" s="180">
        <f t="shared" si="34"/>
        <v>0</v>
      </c>
      <c r="AE106" s="168">
        <f>M106-J106</f>
        <v>-193.01238947618003</v>
      </c>
      <c r="AF106" s="141">
        <f>M106/J106</f>
        <v>0.89277089473545557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1156</v>
      </c>
      <c r="G107" s="148">
        <f t="shared" ref="G107:G108" si="35">E107*F107</f>
        <v>62528.04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</v>
      </c>
      <c r="N107" s="152">
        <f>M107/L107</f>
        <v>89.3</v>
      </c>
      <c r="O107" s="154">
        <f>L107-I107</f>
        <v>1</v>
      </c>
      <c r="P107" s="155">
        <f>N107-K107</f>
        <v>-15.963157894736838</v>
      </c>
      <c r="Q107" s="156">
        <f>N107/K107</f>
        <v>0.84835000000000005</v>
      </c>
      <c r="R107" s="292">
        <f>Q123</f>
        <v>0.87077824781659419</v>
      </c>
      <c r="S107" s="157">
        <v>0.70833333333333337</v>
      </c>
      <c r="T107" s="158">
        <v>0.735300925925926</v>
      </c>
      <c r="U107" s="159"/>
      <c r="V107" s="160">
        <v>38.835386338185891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-214</v>
      </c>
      <c r="AF107" s="156">
        <f>M107/J107</f>
        <v>0.89300000000000002</v>
      </c>
      <c r="AG107" s="362">
        <f>AF123</f>
        <v>0.89310589519650696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1964</v>
      </c>
      <c r="G108" s="103">
        <f t="shared" si="35"/>
        <v>99515.88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1786.423580786028</v>
      </c>
      <c r="N108" s="106">
        <f>M108/L108</f>
        <v>89.321179039301398</v>
      </c>
      <c r="O108" s="108">
        <f>L108-I108</f>
        <v>0</v>
      </c>
      <c r="P108" s="109">
        <f>N108-K108</f>
        <v>-10.678820960698602</v>
      </c>
      <c r="Q108" s="110">
        <f>N108/K108</f>
        <v>0.89321179039301402</v>
      </c>
      <c r="R108" s="293"/>
      <c r="S108" s="47">
        <v>0.73888888888888893</v>
      </c>
      <c r="T108" s="48">
        <v>0.78468749999999998</v>
      </c>
      <c r="U108" s="111">
        <v>5.1666666666666217</v>
      </c>
      <c r="V108" s="112">
        <v>65.964198674622452</v>
      </c>
      <c r="W108" s="113"/>
      <c r="X108" s="116"/>
      <c r="Y108" s="12"/>
      <c r="Z108" s="198"/>
      <c r="AA108" s="282"/>
      <c r="AB108" s="283"/>
      <c r="AC108" s="12">
        <v>3</v>
      </c>
      <c r="AD108" s="198"/>
      <c r="AE108" s="117">
        <f>M108-J108</f>
        <v>-213.57641921397203</v>
      </c>
      <c r="AF108" s="110">
        <f>M108/J108</f>
        <v>0.89321179039301402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1786.2117903930139</v>
      </c>
      <c r="N123" s="138">
        <f>M123/L123</f>
        <v>89.310589519650691</v>
      </c>
      <c r="O123" s="139">
        <f>L123-I123</f>
        <v>0.5</v>
      </c>
      <c r="P123" s="140">
        <f>N123-K123</f>
        <v>-13.253513044451878</v>
      </c>
      <c r="Q123" s="141">
        <f>N123/K123</f>
        <v>0.87077824781659419</v>
      </c>
      <c r="R123" s="294"/>
      <c r="S123" s="142">
        <f>S107</f>
        <v>0.70833333333333337</v>
      </c>
      <c r="T123" s="143">
        <f>INDEX(T107:T122,COUNTA(T107:T122))</f>
        <v>0.78468749999999998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4</v>
      </c>
      <c r="AD123" s="180">
        <f t="shared" si="41"/>
        <v>0</v>
      </c>
      <c r="AE123" s="168">
        <f>M123-J123</f>
        <v>-213.78820960698613</v>
      </c>
      <c r="AF123" s="141">
        <f>M123/J123</f>
        <v>0.89310589519650696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2056</v>
      </c>
      <c r="G124" s="148">
        <f t="shared" ref="G124:G126" si="42">E124*F124</f>
        <v>97865.600000000006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1786.4552486187843</v>
      </c>
      <c r="N124" s="152">
        <f>M124/L124</f>
        <v>77.671967331251494</v>
      </c>
      <c r="O124" s="154">
        <f>L124-I124</f>
        <v>0</v>
      </c>
      <c r="P124" s="155">
        <f>N124-K124</f>
        <v>-9.284554407878943</v>
      </c>
      <c r="Q124" s="156">
        <f>N124/K124</f>
        <v>0.89322762430939218</v>
      </c>
      <c r="R124" s="292">
        <f>Q140</f>
        <v>0.89422526260378477</v>
      </c>
      <c r="S124" s="157">
        <v>0.70833333333333337</v>
      </c>
      <c r="T124" s="158">
        <v>0.75628472222222221</v>
      </c>
      <c r="U124" s="159"/>
      <c r="V124" s="160">
        <v>69.052947223490207</v>
      </c>
      <c r="W124" s="158"/>
      <c r="X124" s="169"/>
      <c r="Y124" s="196"/>
      <c r="Z124" s="197"/>
      <c r="AA124" s="295"/>
      <c r="AB124" s="296"/>
      <c r="AC124" s="196">
        <v>2</v>
      </c>
      <c r="AD124" s="197"/>
      <c r="AE124" s="115">
        <f>M124-J124</f>
        <v>-213.54475138121575</v>
      </c>
      <c r="AF124" s="156">
        <f>M124/J124</f>
        <v>0.89322762430939218</v>
      </c>
      <c r="AG124" s="277">
        <f>AF140</f>
        <v>0.89422526260378477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1804</v>
      </c>
      <c r="G125" s="103">
        <f t="shared" si="42"/>
        <v>102593.48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1789.0212968471128</v>
      </c>
      <c r="N125" s="106">
        <f>M125/L125</f>
        <v>77.783534645526643</v>
      </c>
      <c r="O125" s="108">
        <f>L125-I125</f>
        <v>0</v>
      </c>
      <c r="P125" s="109">
        <f>N125-K125</f>
        <v>-9.1729870936037941</v>
      </c>
      <c r="Q125" s="110">
        <f>N125/K125</f>
        <v>0.89451064842355632</v>
      </c>
      <c r="R125" s="293"/>
      <c r="S125" s="47">
        <v>0.7597222222222223</v>
      </c>
      <c r="T125" s="48">
        <v>0.8017361111111112</v>
      </c>
      <c r="U125" s="111">
        <v>4.9500000000001343</v>
      </c>
      <c r="V125" s="112">
        <v>60.502354103194349</v>
      </c>
      <c r="W125" s="113"/>
      <c r="X125" s="116"/>
      <c r="Y125" s="12"/>
      <c r="Z125" s="198"/>
      <c r="AA125" s="282"/>
      <c r="AB125" s="283"/>
      <c r="AC125" s="12">
        <v>2</v>
      </c>
      <c r="AD125" s="198"/>
      <c r="AE125" s="117">
        <f>M125-J125</f>
        <v>-210.97870315288719</v>
      </c>
      <c r="AF125" s="110">
        <f>M125/J125</f>
        <v>0.89451064842355643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2243</v>
      </c>
      <c r="G126" s="103">
        <f t="shared" si="42"/>
        <v>127379.97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1789.8750301568114</v>
      </c>
      <c r="N126" s="106">
        <f>M126/L126</f>
        <v>77.820653485078751</v>
      </c>
      <c r="O126" s="108">
        <f>L126-I126</f>
        <v>0</v>
      </c>
      <c r="P126" s="109">
        <f>N126-K126</f>
        <v>-9.1358682540516867</v>
      </c>
      <c r="Q126" s="110">
        <f>N126/K126</f>
        <v>0.89493751507840558</v>
      </c>
      <c r="R126" s="293"/>
      <c r="S126" s="47">
        <v>0.80486111111111114</v>
      </c>
      <c r="T126" s="48">
        <v>0.85707175925925927</v>
      </c>
      <c r="U126" s="111">
        <v>5</v>
      </c>
      <c r="V126" s="112">
        <v>75.189606946027638</v>
      </c>
      <c r="W126" s="113"/>
      <c r="X126" s="116"/>
      <c r="Y126" s="12"/>
      <c r="Z126" s="198"/>
      <c r="AA126" s="282"/>
      <c r="AB126" s="283"/>
      <c r="AC126" s="12">
        <v>2</v>
      </c>
      <c r="AD126" s="198"/>
      <c r="AE126" s="117">
        <f>M126-J126</f>
        <v>-210.12496984318864</v>
      </c>
      <c r="AF126" s="110">
        <f>M126/J126</f>
        <v>0.89493751507840569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1788.4505252075696</v>
      </c>
      <c r="N140" s="138">
        <f>M140/L140</f>
        <v>77.758718487285634</v>
      </c>
      <c r="O140" s="139">
        <f>L140-I140</f>
        <v>0</v>
      </c>
      <c r="P140" s="140">
        <f>N140-K140</f>
        <v>-9.1978032518448032</v>
      </c>
      <c r="Q140" s="141">
        <f>N140/K140</f>
        <v>0.89422526260378477</v>
      </c>
      <c r="R140" s="294"/>
      <c r="S140" s="142">
        <f>S124</f>
        <v>0.70833333333333337</v>
      </c>
      <c r="T140" s="143">
        <f>INDEX(T124:T139,COUNTA(T124:T139))</f>
        <v>0.85707175925925927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6</v>
      </c>
      <c r="AD140" s="180">
        <f t="shared" si="48"/>
        <v>0</v>
      </c>
      <c r="AE140" s="168">
        <f>M140-J140</f>
        <v>-211.54947479243037</v>
      </c>
      <c r="AF140" s="141">
        <f>M140/J140</f>
        <v>0.89422526260378477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410" priority="3" operator="greaterThan">
      <formula>0</formula>
    </cfRule>
  </conditionalFormatting>
  <conditionalFormatting sqref="P5:P140 AE5:AE140">
    <cfRule type="cellIs" dxfId="409" priority="6" operator="lessThan">
      <formula>0</formula>
    </cfRule>
  </conditionalFormatting>
  <conditionalFormatting sqref="Q5:Q140 AF5:AF140">
    <cfRule type="cellIs" dxfId="408" priority="4" operator="greaterThan">
      <formula>1</formula>
    </cfRule>
    <cfRule type="cellIs" dxfId="407" priority="5" operator="lessThan">
      <formula>0.8</formula>
    </cfRule>
  </conditionalFormatting>
  <conditionalFormatting sqref="AG5 R5:R140 AG90:AG107">
    <cfRule type="cellIs" dxfId="406" priority="7" operator="lessThan">
      <formula>0.8</formula>
    </cfRule>
  </conditionalFormatting>
  <conditionalFormatting sqref="AG22">
    <cfRule type="cellIs" dxfId="405" priority="11" operator="lessThan">
      <formula>0.8</formula>
    </cfRule>
  </conditionalFormatting>
  <conditionalFormatting sqref="AG37">
    <cfRule type="cellIs" dxfId="404" priority="10" operator="lessThan">
      <formula>0.8</formula>
    </cfRule>
  </conditionalFormatting>
  <conditionalFormatting sqref="AG39:AG78">
    <cfRule type="cellIs" dxfId="403" priority="8" operator="lessThan">
      <formula>0.8</formula>
    </cfRule>
  </conditionalFormatting>
  <conditionalFormatting sqref="AG122">
    <cfRule type="cellIs" dxfId="402" priority="2" operator="lessThan">
      <formula>0.8</formula>
    </cfRule>
  </conditionalFormatting>
  <conditionalFormatting sqref="AG124:AG140">
    <cfRule type="cellIs" dxfId="401" priority="1" operator="lessThan">
      <formula>0.8</formula>
    </cfRule>
  </conditionalFormatting>
  <dataValidations count="1">
    <dataValidation type="list" allowBlank="1" showInputMessage="1" showErrorMessage="1" sqref="AA5:AB140" xr:uid="{22344233-F6BC-465D-82D9-2A2E53510B6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F7E70-64B6-4E21-B946-763041A61949}">
  <sheetPr codeName="工作表34">
    <tabColor theme="9" tint="0.59999389629810485"/>
  </sheetPr>
  <dimension ref="B1:AR42"/>
  <sheetViews>
    <sheetView zoomScale="70" zoomScaleNormal="70" workbookViewId="0">
      <selection activeCell="W20" sqref="W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250</v>
      </c>
      <c r="D3" s="266"/>
      <c r="E3" s="3" t="s">
        <v>2</v>
      </c>
      <c r="F3" s="267">
        <f>'0418(18度C)'!D1+'0418(4度C)'!D1</f>
        <v>179200</v>
      </c>
      <c r="G3" s="268"/>
      <c r="H3" s="3" t="s">
        <v>3</v>
      </c>
      <c r="I3" s="269">
        <f>'0418(18度C)'!F1+'0418(4度C)'!F1</f>
        <v>5245500.3400000017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442.04684093341967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712.36633933442442</v>
      </c>
      <c r="L6" s="246"/>
      <c r="M6" s="245">
        <f>AVERAGE(P32:X32)</f>
        <v>699.34659934659931</v>
      </c>
      <c r="N6" s="246"/>
      <c r="O6" s="232">
        <f>'0418(4度C)'!Y2</f>
        <v>0</v>
      </c>
      <c r="P6" s="232">
        <f>'0418(4度C)'!Z2</f>
        <v>0</v>
      </c>
      <c r="Q6" s="232">
        <f>'0418(4度C)'!AC2</f>
        <v>45</v>
      </c>
      <c r="R6" s="232">
        <f>'0418(4度C)'!AD2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394.15728626579391</v>
      </c>
      <c r="F7" s="240" t="e">
        <f>AVERAGE(#REF!,D15:K15)</f>
        <v>#REF!</v>
      </c>
      <c r="G7" s="241">
        <f>AVERAGE(D15:K15)</f>
        <v>157.07099633547031</v>
      </c>
      <c r="H7" s="242"/>
      <c r="I7" s="241">
        <f>AVERAGE(L15:O15)</f>
        <v>82.463992796066591</v>
      </c>
      <c r="J7" s="242"/>
      <c r="K7" s="241">
        <f>AVERAGE(D33:O33)</f>
        <v>635.20697732459735</v>
      </c>
      <c r="L7" s="242"/>
      <c r="M7" s="241">
        <f>AVERAGE(P33:X33)</f>
        <v>622.97300495748959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0.89109345922561234</v>
      </c>
      <c r="F8" s="236" t="e">
        <f>AVERAGE(D16:K16,#REF!)</f>
        <v>#REF!</v>
      </c>
      <c r="G8" s="225">
        <f>AVERAGE(D16:K16)</f>
        <v>0.89514661841494125</v>
      </c>
      <c r="H8" s="226"/>
      <c r="I8" s="225">
        <f>AVERAGE(L16:O16)</f>
        <v>0.88583757949638919</v>
      </c>
      <c r="J8" s="226"/>
      <c r="K8" s="225">
        <f>AVERAGE(D34:O34)</f>
        <v>0.88996447156916469</v>
      </c>
      <c r="L8" s="226"/>
      <c r="M8" s="225">
        <f>AVERAGE(P34:X34)</f>
        <v>0.89138015460642783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75.504541542999604</v>
      </c>
      <c r="F15" s="35">
        <v>83.136956258832356</v>
      </c>
      <c r="G15" s="35">
        <v>74.905600857585242</v>
      </c>
      <c r="H15" s="35">
        <v>150.25602916778985</v>
      </c>
      <c r="I15" s="35" t="s">
        <v>42</v>
      </c>
      <c r="J15" s="35" t="s">
        <v>42</v>
      </c>
      <c r="K15" s="36">
        <v>401.55185385014454</v>
      </c>
      <c r="L15" s="34" t="s">
        <v>42</v>
      </c>
      <c r="M15" s="37">
        <v>80.322380526190997</v>
      </c>
      <c r="N15" s="35">
        <v>89.290589519650695</v>
      </c>
      <c r="O15" s="38">
        <v>77.779008342358097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0.89347040825882873</v>
      </c>
      <c r="F16" s="43">
        <f t="shared" si="0"/>
        <v>0.89372227978244789</v>
      </c>
      <c r="G16" s="43">
        <f t="shared" si="0"/>
        <v>0.89470578802115697</v>
      </c>
      <c r="H16" s="43">
        <f t="shared" si="0"/>
        <v>0.8955657367616614</v>
      </c>
      <c r="I16" s="43" t="s">
        <v>42</v>
      </c>
      <c r="J16" s="43" t="s">
        <v>42</v>
      </c>
      <c r="K16" s="44">
        <f t="shared" ref="K16" si="1">K15/K14</f>
        <v>0.89826887925061094</v>
      </c>
      <c r="L16" s="42" t="s">
        <v>42</v>
      </c>
      <c r="M16" s="45">
        <f t="shared" ref="M16:O16" si="2">M15/M14</f>
        <v>0.89247089473545549</v>
      </c>
      <c r="N16" s="43">
        <f t="shared" si="2"/>
        <v>0.87058324781659424</v>
      </c>
      <c r="O16" s="46">
        <f t="shared" si="2"/>
        <v>0.89445859593711807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0.29166666666666669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0.55789351851851854</v>
      </c>
      <c r="F18" s="48">
        <v>0.53437499999999993</v>
      </c>
      <c r="G18" s="48">
        <v>0.56246527777777766</v>
      </c>
      <c r="H18" s="48">
        <v>0.54618055555555556</v>
      </c>
      <c r="I18" s="48" t="s">
        <v>42</v>
      </c>
      <c r="J18" s="48" t="s">
        <v>42</v>
      </c>
      <c r="K18" s="48">
        <v>0.40986111111111106</v>
      </c>
      <c r="L18" s="47" t="s">
        <v>42</v>
      </c>
      <c r="M18" s="49">
        <v>0.79568287037037044</v>
      </c>
      <c r="N18" s="48">
        <v>0.77165509259259268</v>
      </c>
      <c r="O18" s="50">
        <v>0.83564814814814814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8</v>
      </c>
      <c r="F21" s="52">
        <v>6</v>
      </c>
      <c r="G21" s="52">
        <v>9</v>
      </c>
      <c r="H21" s="52">
        <v>8</v>
      </c>
      <c r="I21" s="52"/>
      <c r="J21" s="52"/>
      <c r="K21" s="53">
        <v>5</v>
      </c>
      <c r="L21" s="54"/>
      <c r="M21" s="55">
        <v>3</v>
      </c>
      <c r="N21" s="52">
        <v>2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934.61538461538464</v>
      </c>
      <c r="O32" s="28">
        <v>787.5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728.57142857142856</v>
      </c>
      <c r="W32" s="28">
        <v>969.23076923076928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268.43584872575889</v>
      </c>
      <c r="H33" s="35">
        <v>390.14098949101509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991.98937093275572</v>
      </c>
      <c r="N33" s="35">
        <v>828.28387982311529</v>
      </c>
      <c r="O33" s="35">
        <v>697.18479765034226</v>
      </c>
      <c r="P33" s="34">
        <v>260.57432961919523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653.27257452006472</v>
      </c>
      <c r="W33" s="35">
        <v>860.7084617384063</v>
      </c>
      <c r="X33" s="38">
        <v>717.33665395229195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0.87614478403546292</v>
      </c>
      <c r="H34" s="43">
        <f>H33/H32</f>
        <v>0.900325360363881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0.90180851902977788</v>
      </c>
      <c r="N34" s="43">
        <f>N33/N32</f>
        <v>0.88622966565436201</v>
      </c>
      <c r="O34" s="43">
        <f>O33/O32</f>
        <v>0.88531402876233933</v>
      </c>
      <c r="P34" s="42">
        <f>P33/P32</f>
        <v>0.89270835147316885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0.8966486316942065</v>
      </c>
      <c r="W34" s="43">
        <f>W33/W32</f>
        <v>0.8880325398888318</v>
      </c>
      <c r="X34" s="46">
        <f>X33/X32</f>
        <v>0.8881310953695043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0.42952546296296296</v>
      </c>
      <c r="H36" s="48">
        <v>0.32063657407407409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0.39276620370370374</v>
      </c>
      <c r="N36" s="48">
        <v>0.57341435185185186</v>
      </c>
      <c r="O36" s="48">
        <v>0.55773148148148155</v>
      </c>
      <c r="P36" s="47">
        <v>0.75762731481481482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0.86638888888888888</v>
      </c>
      <c r="W36" s="48">
        <v>1.1726041666666667</v>
      </c>
      <c r="X36" s="50">
        <v>1.1847569444444443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3.7142857142857144</v>
      </c>
      <c r="O37" s="58">
        <v>4.5714285714285712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</v>
      </c>
      <c r="W37" s="58">
        <v>3.5454545454545454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7EAE4-BB12-4FD0-9CF8-E076B6F4550A}">
  <sheetPr codeName="工作表35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U42" sqref="U42"/>
      <selection pane="bottomLeft" activeCell="G150" sqref="G15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118905</v>
      </c>
      <c r="E1" s="88" t="s">
        <v>3</v>
      </c>
      <c r="F1" s="89">
        <f>SUM(G5:G157)</f>
        <v>2419071.9500000007</v>
      </c>
      <c r="G1" s="90" t="s">
        <v>84</v>
      </c>
      <c r="H1" s="91">
        <f>L21+L38+L55+L72+L89+L106+L123+L140+L157</f>
        <v>53.447835497835506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46130</v>
      </c>
      <c r="B2" s="343"/>
      <c r="C2" s="92" t="s">
        <v>40</v>
      </c>
      <c r="D2" s="93">
        <f>AVERAGE(N21,N38,N55,N72,N89,N106,N123,N140,N157)</f>
        <v>629.76965627254947</v>
      </c>
      <c r="E2" s="93" t="s">
        <v>91</v>
      </c>
      <c r="F2" s="94">
        <f>F1/D1</f>
        <v>20.344577183465798</v>
      </c>
      <c r="G2" s="95" t="s">
        <v>92</v>
      </c>
      <c r="H2" s="96">
        <f>COUNT(H5:H157)</f>
        <v>13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1310</v>
      </c>
      <c r="G5" s="148">
        <f t="shared" ref="G5:G8" si="0">E5*F5</f>
        <v>33588.400000000001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3183.181167315176</v>
      </c>
      <c r="N5" s="152">
        <f>M5/L5</f>
        <v>289.38010611956145</v>
      </c>
      <c r="O5" s="154">
        <f>L5-I5</f>
        <v>0</v>
      </c>
      <c r="P5" s="155">
        <f>N5-K5</f>
        <v>-37.892621153165805</v>
      </c>
      <c r="Q5" s="156">
        <f>N5/K5</f>
        <v>0.88421699092088224</v>
      </c>
      <c r="R5" s="292">
        <f>Q21</f>
        <v>0.87614478403546292</v>
      </c>
      <c r="S5" s="157">
        <v>0.29166666666666669</v>
      </c>
      <c r="T5" s="158">
        <v>0.30880787037037039</v>
      </c>
      <c r="U5" s="159"/>
      <c r="V5" s="160">
        <v>24.692279788239141</v>
      </c>
      <c r="W5" s="161"/>
      <c r="X5" s="162"/>
      <c r="Y5" s="295"/>
      <c r="Z5" s="296"/>
      <c r="AA5" s="115">
        <f>M5-J5</f>
        <v>-416.81883268482397</v>
      </c>
      <c r="AB5" s="156">
        <f>M5/J5</f>
        <v>0.88421699092088224</v>
      </c>
      <c r="AC5" s="277">
        <f>AB21</f>
        <v>0.87614478403546303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3352</v>
      </c>
      <c r="G6" s="103">
        <f t="shared" si="0"/>
        <v>98951.039999999994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3151.045089126761</v>
      </c>
      <c r="N6" s="106">
        <f>M6/L6</f>
        <v>262.5870907605634</v>
      </c>
      <c r="O6" s="108">
        <f>L6-I6</f>
        <v>0</v>
      </c>
      <c r="P6" s="109">
        <f>N6-K6</f>
        <v>-37.412909239436601</v>
      </c>
      <c r="Q6" s="110">
        <f>N6/K6</f>
        <v>0.87529030253521134</v>
      </c>
      <c r="R6" s="293"/>
      <c r="S6" s="47">
        <v>0.31180555555555556</v>
      </c>
      <c r="T6" s="48">
        <v>0.35612268518518519</v>
      </c>
      <c r="U6" s="111">
        <v>5</v>
      </c>
      <c r="V6" s="112">
        <v>63.826443072490513</v>
      </c>
      <c r="W6" s="113"/>
      <c r="X6" s="116"/>
      <c r="Y6" s="282"/>
      <c r="Z6" s="283"/>
      <c r="AA6" s="117">
        <f>M6-J6</f>
        <v>-448.95491087323899</v>
      </c>
      <c r="AB6" s="110">
        <f>M6/J6</f>
        <v>0.87529030253521134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3583</v>
      </c>
      <c r="G7" s="103">
        <f t="shared" si="0"/>
        <v>106952.55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3154.1700687072112</v>
      </c>
      <c r="N7" s="106">
        <f>M7/L7</f>
        <v>262.84750572560091</v>
      </c>
      <c r="O7" s="108">
        <f>L7-I7</f>
        <v>0</v>
      </c>
      <c r="P7" s="109">
        <f>N7-K7</f>
        <v>-37.152494274399089</v>
      </c>
      <c r="Q7" s="110">
        <f>N7/K7</f>
        <v>0.87615835241866968</v>
      </c>
      <c r="R7" s="293"/>
      <c r="S7" s="47">
        <v>0.35902777777777778</v>
      </c>
      <c r="T7" s="48">
        <v>0.40635416666666668</v>
      </c>
      <c r="U7" s="111">
        <v>5</v>
      </c>
      <c r="V7" s="112">
        <v>68.157390158772614</v>
      </c>
      <c r="W7" s="113"/>
      <c r="X7" s="116"/>
      <c r="Y7" s="282"/>
      <c r="Z7" s="283"/>
      <c r="AA7" s="117">
        <f>M7-J7</f>
        <v>-445.82993129278884</v>
      </c>
      <c r="AB7" s="110">
        <f>M7/J7</f>
        <v>0.87615835241866979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1487</v>
      </c>
      <c r="G8" s="103">
        <f t="shared" si="0"/>
        <v>42483.590000000004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3128.0885649615202</v>
      </c>
      <c r="N8" s="106">
        <f>M8/L8</f>
        <v>260.67404708012668</v>
      </c>
      <c r="O8" s="108">
        <f>L8-I8</f>
        <v>0</v>
      </c>
      <c r="P8" s="109">
        <f>N8-K8</f>
        <v>-39.325952919873316</v>
      </c>
      <c r="Q8" s="110">
        <f>N8/K8</f>
        <v>0.86891349026708897</v>
      </c>
      <c r="R8" s="293"/>
      <c r="S8" s="47">
        <v>0.40972222222222221</v>
      </c>
      <c r="T8" s="48">
        <v>0.42952546296296296</v>
      </c>
      <c r="U8" s="111">
        <v>4.8499999999999588</v>
      </c>
      <c r="V8" s="112">
        <v>28.522210336169792</v>
      </c>
      <c r="W8" s="113"/>
      <c r="X8" s="116"/>
      <c r="Y8" s="282"/>
      <c r="Z8" s="283"/>
      <c r="AA8" s="117">
        <f>M8-J8</f>
        <v>-471.91143503847979</v>
      </c>
      <c r="AB8" s="110">
        <f>M8/J8</f>
        <v>0.86891349026708897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3154.1212225276668</v>
      </c>
      <c r="N21" s="138">
        <f>M21/L21</f>
        <v>268.43584872575889</v>
      </c>
      <c r="O21" s="139">
        <f>L21-I21</f>
        <v>0</v>
      </c>
      <c r="P21" s="140">
        <f>N21-K21</f>
        <v>-37.947129997645391</v>
      </c>
      <c r="Q21" s="141">
        <f>N21/K21</f>
        <v>0.87614478403546292</v>
      </c>
      <c r="R21" s="294"/>
      <c r="S21" s="142">
        <v>0.29166666666666669</v>
      </c>
      <c r="T21" s="143">
        <v>0.42952546296296296</v>
      </c>
      <c r="U21" s="144"/>
      <c r="V21" s="166"/>
      <c r="W21" s="167"/>
      <c r="X21" s="138"/>
      <c r="Y21" s="285"/>
      <c r="Z21" s="286"/>
      <c r="AA21" s="168">
        <f>M21-J21</f>
        <v>-445.87877747233324</v>
      </c>
      <c r="AB21" s="141">
        <f>M21/J21</f>
        <v>0.87614478403546303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680</v>
      </c>
      <c r="G22" s="148">
        <f t="shared" ref="G22:G23" si="5">E22*F22</f>
        <v>9540.4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2341.5936378466599</v>
      </c>
      <c r="N22" s="152">
        <f>M22/L22</f>
        <v>390.26560630777664</v>
      </c>
      <c r="O22" s="154">
        <f>L22-I22</f>
        <v>0</v>
      </c>
      <c r="P22" s="155">
        <f>N22-K22</f>
        <v>-43.067727025556678</v>
      </c>
      <c r="Q22" s="156">
        <f>N22/K22</f>
        <v>0.90061293763333072</v>
      </c>
      <c r="R22" s="292">
        <f>Q38</f>
        <v>0.900325360363881</v>
      </c>
      <c r="S22" s="157">
        <v>0.29166666666666669</v>
      </c>
      <c r="T22" s="158">
        <v>0.30376157407407411</v>
      </c>
      <c r="U22" s="159"/>
      <c r="V22" s="160">
        <v>17.424030942243192</v>
      </c>
      <c r="W22" s="158"/>
      <c r="X22" s="169"/>
      <c r="Y22" s="295"/>
      <c r="Z22" s="296"/>
      <c r="AA22" s="115">
        <f>M22-J22</f>
        <v>-258.40636215334007</v>
      </c>
      <c r="AB22" s="156">
        <f>M22/J22</f>
        <v>0.90061293763333072</v>
      </c>
      <c r="AC22" s="277">
        <f>AB38</f>
        <v>0.900325360363881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769</v>
      </c>
      <c r="G23" s="103">
        <f t="shared" si="5"/>
        <v>11142.81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2340.0982360455218</v>
      </c>
      <c r="N23" s="106">
        <f>M23/L23</f>
        <v>390.01637267425366</v>
      </c>
      <c r="O23" s="108">
        <f>L23-I23</f>
        <v>0</v>
      </c>
      <c r="P23" s="109">
        <f>N23-K23</f>
        <v>-43.316960659079655</v>
      </c>
      <c r="Q23" s="110">
        <f>N23/K23</f>
        <v>0.90003778309443161</v>
      </c>
      <c r="R23" s="293"/>
      <c r="S23" s="47">
        <v>0.30694444444444446</v>
      </c>
      <c r="T23" s="48">
        <v>0.32063657407407409</v>
      </c>
      <c r="U23" s="111">
        <v>4.5833333333333037</v>
      </c>
      <c r="V23" s="112">
        <v>19.717120969233719</v>
      </c>
      <c r="W23" s="113"/>
      <c r="X23" s="13"/>
      <c r="Y23" s="282"/>
      <c r="Z23" s="283"/>
      <c r="AA23" s="117">
        <f>M23-J23</f>
        <v>-259.90176395447816</v>
      </c>
      <c r="AB23" s="110">
        <f>M23/J23</f>
        <v>0.9000377830944315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2340.8459369460907</v>
      </c>
      <c r="N38" s="138">
        <f>M38/L38</f>
        <v>390.14098949101509</v>
      </c>
      <c r="O38" s="139">
        <f>L38-I38</f>
        <v>0</v>
      </c>
      <c r="P38" s="140">
        <f>N38-K38</f>
        <v>-43.192343842318223</v>
      </c>
      <c r="Q38" s="141">
        <f>N38/K38</f>
        <v>0.900325360363881</v>
      </c>
      <c r="R38" s="294"/>
      <c r="S38" s="142">
        <v>0.29166666666666669</v>
      </c>
      <c r="T38" s="143">
        <v>0.32063657407407409</v>
      </c>
      <c r="U38" s="144"/>
      <c r="V38" s="166"/>
      <c r="W38" s="167"/>
      <c r="X38" s="138"/>
      <c r="Y38" s="285"/>
      <c r="Z38" s="286"/>
      <c r="AA38" s="168">
        <f>M38-J38</f>
        <v>-259.15406305390934</v>
      </c>
      <c r="AB38" s="141">
        <f>M38/J38</f>
        <v>0.900325360363881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2757</v>
      </c>
      <c r="G39" s="148">
        <f t="shared" ref="G39" si="9">E39*F39</f>
        <v>51087.210000000006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2975.9681127982672</v>
      </c>
      <c r="N39" s="152">
        <f>M39/L39</f>
        <v>991.98937093275572</v>
      </c>
      <c r="O39" s="154">
        <f>L39-I39</f>
        <v>0</v>
      </c>
      <c r="P39" s="155">
        <f>N39-K39</f>
        <v>-108.01062906724428</v>
      </c>
      <c r="Q39" s="156">
        <f>N39/K39</f>
        <v>0.90180851902977788</v>
      </c>
      <c r="R39" s="292">
        <f>Q55</f>
        <v>0.90180851902977788</v>
      </c>
      <c r="S39" s="157">
        <v>0.35416666666666669</v>
      </c>
      <c r="T39" s="158">
        <v>0.39276620370370374</v>
      </c>
      <c r="U39" s="159"/>
      <c r="V39" s="112">
        <v>55.585273003633617</v>
      </c>
      <c r="W39" s="161"/>
      <c r="X39" s="162"/>
      <c r="Y39" s="295"/>
      <c r="Z39" s="296"/>
      <c r="AA39" s="115">
        <f>M39-J39</f>
        <v>-324.03188720173284</v>
      </c>
      <c r="AB39" s="156">
        <f>M39/J39</f>
        <v>0.90180851902977788</v>
      </c>
      <c r="AC39" s="277">
        <f>AB55</f>
        <v>0.90180851902977788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2975.9681127982672</v>
      </c>
      <c r="N55" s="138">
        <f t="shared" ref="N55:N62" si="13">M55/L55</f>
        <v>991.98937093275572</v>
      </c>
      <c r="O55" s="139">
        <f t="shared" ref="O55:O62" si="14">L55-I55</f>
        <v>0</v>
      </c>
      <c r="P55" s="140">
        <f t="shared" ref="P55:P62" si="15">N55-K55</f>
        <v>-108.01062906724428</v>
      </c>
      <c r="Q55" s="141">
        <f t="shared" ref="Q55:Q62" si="16">N55/K55</f>
        <v>0.90180851902977788</v>
      </c>
      <c r="R55" s="294"/>
      <c r="S55" s="142">
        <v>0.35416666666666669</v>
      </c>
      <c r="T55" s="143">
        <v>0.39276620370370374</v>
      </c>
      <c r="U55" s="144"/>
      <c r="V55" s="166"/>
      <c r="W55" s="99"/>
      <c r="X55" s="69"/>
      <c r="Y55" s="285"/>
      <c r="Z55" s="286"/>
      <c r="AA55" s="168">
        <f t="shared" ref="AA55:AA62" si="17">M55-J55</f>
        <v>-324.03188720173284</v>
      </c>
      <c r="AB55" s="141">
        <f t="shared" ref="AB55:AB62" si="18">M55/J55</f>
        <v>0.90180851902977788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923</v>
      </c>
      <c r="G56" s="148">
        <f t="shared" ref="G56:G62" si="19">E56*F56</f>
        <v>16780.14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0">F56/V56*60</f>
        <v>3175.7103296703312</v>
      </c>
      <c r="N56" s="152">
        <f t="shared" si="13"/>
        <v>1058.5701098901104</v>
      </c>
      <c r="O56" s="154">
        <f t="shared" si="14"/>
        <v>0</v>
      </c>
      <c r="P56" s="155">
        <f t="shared" si="15"/>
        <v>-141.42989010988958</v>
      </c>
      <c r="Q56" s="156">
        <f t="shared" si="16"/>
        <v>0.88214175824175867</v>
      </c>
      <c r="R56" s="292">
        <f>Q72</f>
        <v>0.88622966565436201</v>
      </c>
      <c r="S56" s="157">
        <v>0.25</v>
      </c>
      <c r="T56" s="158">
        <v>0.26210648148148147</v>
      </c>
      <c r="U56" s="159"/>
      <c r="V56" s="160">
        <v>17.438618214825961</v>
      </c>
      <c r="W56" s="161"/>
      <c r="X56" s="162"/>
      <c r="Y56" s="295"/>
      <c r="Z56" s="296"/>
      <c r="AA56" s="115">
        <f t="shared" si="17"/>
        <v>-424.28967032966875</v>
      </c>
      <c r="AB56" s="156">
        <f t="shared" si="18"/>
        <v>0.88214175824175867</v>
      </c>
      <c r="AC56" s="277">
        <f>AB72</f>
        <v>0.88622966565436201</v>
      </c>
    </row>
    <row r="57" spans="1:29" ht="15.75" customHeight="1">
      <c r="A57" s="298"/>
      <c r="B57" s="100" t="s">
        <v>120</v>
      </c>
      <c r="C57" s="280" t="s">
        <v>127</v>
      </c>
      <c r="D57" s="281"/>
      <c r="E57" s="101">
        <v>17.89</v>
      </c>
      <c r="F57" s="102">
        <v>2710</v>
      </c>
      <c r="G57" s="103">
        <f t="shared" si="19"/>
        <v>48481.9</v>
      </c>
      <c r="H57" s="26"/>
      <c r="I57" s="104">
        <v>4</v>
      </c>
      <c r="J57" s="105">
        <v>3600</v>
      </c>
      <c r="K57" s="106">
        <f t="shared" ref="K57:K92" si="21">J57/I57</f>
        <v>900</v>
      </c>
      <c r="L57" s="107">
        <v>4</v>
      </c>
      <c r="M57" s="105">
        <f t="shared" si="20"/>
        <v>3176.0266950959517</v>
      </c>
      <c r="N57" s="106">
        <f t="shared" si="13"/>
        <v>794.00667377398793</v>
      </c>
      <c r="O57" s="108">
        <f t="shared" si="14"/>
        <v>0</v>
      </c>
      <c r="P57" s="109">
        <f t="shared" si="15"/>
        <v>-105.99332622601207</v>
      </c>
      <c r="Q57" s="110">
        <f t="shared" si="16"/>
        <v>0.88222963752665329</v>
      </c>
      <c r="R57" s="293"/>
      <c r="S57" s="47">
        <v>0.27222222222222225</v>
      </c>
      <c r="T57" s="48">
        <v>0.30776620370370372</v>
      </c>
      <c r="U57" s="111">
        <v>14.566666666666732</v>
      </c>
      <c r="V57" s="112">
        <v>51.196043235741023</v>
      </c>
      <c r="W57" s="113"/>
      <c r="X57" s="116"/>
      <c r="Y57" s="282"/>
      <c r="Z57" s="283"/>
      <c r="AA57" s="117">
        <f t="shared" si="17"/>
        <v>-423.97330490404829</v>
      </c>
      <c r="AB57" s="110">
        <f t="shared" si="18"/>
        <v>0.88222963752665329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939</v>
      </c>
      <c r="G58" s="103">
        <f t="shared" si="19"/>
        <v>20920.920000000002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 t="shared" si="20"/>
        <v>2944.2846900723198</v>
      </c>
      <c r="N58" s="106">
        <f t="shared" si="13"/>
        <v>588.85693801446394</v>
      </c>
      <c r="O58" s="108">
        <f t="shared" si="14"/>
        <v>0</v>
      </c>
      <c r="P58" s="109">
        <f t="shared" si="15"/>
        <v>-71.143061985536065</v>
      </c>
      <c r="Q58" s="110">
        <f t="shared" si="16"/>
        <v>0.89220748184009691</v>
      </c>
      <c r="R58" s="293"/>
      <c r="S58" s="47">
        <v>0.31805555555555559</v>
      </c>
      <c r="T58" s="48">
        <v>0.33134259259259263</v>
      </c>
      <c r="U58" s="111">
        <v>14.816666666666691</v>
      </c>
      <c r="V58" s="112">
        <v>19.135377835563901</v>
      </c>
      <c r="W58" s="113"/>
      <c r="X58" s="116"/>
      <c r="Y58" s="282"/>
      <c r="Z58" s="283"/>
      <c r="AA58" s="117">
        <f t="shared" si="17"/>
        <v>-355.71530992768021</v>
      </c>
      <c r="AB58" s="110">
        <f t="shared" si="18"/>
        <v>0.89220748184009691</v>
      </c>
      <c r="AC58" s="278"/>
    </row>
    <row r="59" spans="1:29" ht="15.75" customHeight="1">
      <c r="A59" s="298"/>
      <c r="B59" s="100" t="s">
        <v>120</v>
      </c>
      <c r="C59" s="280" t="s">
        <v>239</v>
      </c>
      <c r="D59" s="281"/>
      <c r="E59" s="101">
        <v>27.48</v>
      </c>
      <c r="F59" s="102">
        <v>5337</v>
      </c>
      <c r="G59" s="103">
        <f t="shared" si="19"/>
        <v>146660.76</v>
      </c>
      <c r="H59" s="26"/>
      <c r="I59" s="104">
        <v>5</v>
      </c>
      <c r="J59" s="105">
        <v>3600</v>
      </c>
      <c r="K59" s="106">
        <f t="shared" si="21"/>
        <v>720</v>
      </c>
      <c r="L59" s="107">
        <v>5</v>
      </c>
      <c r="M59" s="105">
        <f t="shared" si="20"/>
        <v>3182.4960533891995</v>
      </c>
      <c r="N59" s="106">
        <f t="shared" si="13"/>
        <v>636.49921067783987</v>
      </c>
      <c r="O59" s="108">
        <f t="shared" si="14"/>
        <v>0</v>
      </c>
      <c r="P59" s="109">
        <f t="shared" si="15"/>
        <v>-83.500789322160131</v>
      </c>
      <c r="Q59" s="110">
        <f t="shared" si="16"/>
        <v>0.88402668149699981</v>
      </c>
      <c r="R59" s="293"/>
      <c r="S59" s="47">
        <v>0.34166666666666673</v>
      </c>
      <c r="T59" s="48">
        <v>0.41153935185185192</v>
      </c>
      <c r="U59" s="111">
        <v>14.866666666666699</v>
      </c>
      <c r="V59" s="112">
        <v>100.61913498965119</v>
      </c>
      <c r="W59" s="113"/>
      <c r="X59" s="116"/>
      <c r="Y59" s="282"/>
      <c r="Z59" s="283"/>
      <c r="AA59" s="117">
        <f t="shared" si="17"/>
        <v>-417.50394661080054</v>
      </c>
      <c r="AB59" s="110">
        <f t="shared" si="18"/>
        <v>0.88402668149699981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1567</v>
      </c>
      <c r="G60" s="103">
        <f t="shared" si="19"/>
        <v>22376.76</v>
      </c>
      <c r="H60" s="13">
        <v>2</v>
      </c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3175.2322029372494</v>
      </c>
      <c r="N60" s="106">
        <f t="shared" si="13"/>
        <v>1058.4107343124165</v>
      </c>
      <c r="O60" s="108">
        <f t="shared" si="14"/>
        <v>0</v>
      </c>
      <c r="P60" s="109">
        <f t="shared" si="15"/>
        <v>-141.58926568758352</v>
      </c>
      <c r="Q60" s="110">
        <f t="shared" si="16"/>
        <v>0.88200894526034712</v>
      </c>
      <c r="R60" s="293"/>
      <c r="S60" s="47">
        <v>0.42152777777777789</v>
      </c>
      <c r="T60" s="48">
        <v>0.44208333333333344</v>
      </c>
      <c r="U60" s="111">
        <v>15</v>
      </c>
      <c r="V60" s="112">
        <v>29.610432872602757</v>
      </c>
      <c r="W60" s="113"/>
      <c r="X60" s="116"/>
      <c r="Y60" s="282"/>
      <c r="Z60" s="283"/>
      <c r="AA60" s="117">
        <f t="shared" si="17"/>
        <v>-424.76779706275056</v>
      </c>
      <c r="AB60" s="110">
        <f t="shared" si="18"/>
        <v>0.88200894526034712</v>
      </c>
      <c r="AC60" s="278"/>
    </row>
    <row r="61" spans="1:29" ht="15.75" customHeight="1">
      <c r="A61" s="299"/>
      <c r="B61" s="100" t="s">
        <v>120</v>
      </c>
      <c r="C61" s="280" t="s">
        <v>130</v>
      </c>
      <c r="D61" s="281"/>
      <c r="E61" s="101">
        <v>14.03</v>
      </c>
      <c r="F61" s="102">
        <v>3937</v>
      </c>
      <c r="G61" s="121">
        <f t="shared" si="19"/>
        <v>55236.11</v>
      </c>
      <c r="H61" s="122"/>
      <c r="I61" s="104">
        <v>3</v>
      </c>
      <c r="J61" s="105">
        <v>3000</v>
      </c>
      <c r="K61" s="106">
        <f t="shared" si="21"/>
        <v>1000</v>
      </c>
      <c r="L61" s="107">
        <v>3</v>
      </c>
      <c r="M61" s="105">
        <f t="shared" si="20"/>
        <v>2706.3987012986991</v>
      </c>
      <c r="N61" s="106">
        <f t="shared" si="13"/>
        <v>902.13290043289965</v>
      </c>
      <c r="O61" s="108">
        <f t="shared" si="14"/>
        <v>0</v>
      </c>
      <c r="P61" s="109">
        <f t="shared" si="15"/>
        <v>-97.867099567100354</v>
      </c>
      <c r="Q61" s="110">
        <f t="shared" si="16"/>
        <v>0.90213290043289962</v>
      </c>
      <c r="R61" s="293"/>
      <c r="S61" s="47">
        <v>0.45208333333333345</v>
      </c>
      <c r="T61" s="120">
        <v>0.51268518518518524</v>
      </c>
      <c r="U61" s="111">
        <v>15</v>
      </c>
      <c r="V61" s="112">
        <v>87.282040109850371</v>
      </c>
      <c r="W61" s="113"/>
      <c r="X61" s="116"/>
      <c r="Y61" s="282"/>
      <c r="Z61" s="283"/>
      <c r="AA61" s="117">
        <f t="shared" si="17"/>
        <v>-293.60129870130095</v>
      </c>
      <c r="AB61" s="110">
        <f t="shared" si="18"/>
        <v>0.90213290043289973</v>
      </c>
      <c r="AC61" s="278"/>
    </row>
    <row r="62" spans="1:29" ht="15.75" customHeight="1">
      <c r="A62" s="299"/>
      <c r="B62" s="100" t="s">
        <v>120</v>
      </c>
      <c r="C62" s="280" t="s">
        <v>132</v>
      </c>
      <c r="D62" s="281"/>
      <c r="E62" s="101">
        <v>14.28</v>
      </c>
      <c r="F62" s="102">
        <v>3849</v>
      </c>
      <c r="G62" s="121">
        <f t="shared" si="19"/>
        <v>54963.72</v>
      </c>
      <c r="H62" s="62"/>
      <c r="I62" s="104">
        <v>3</v>
      </c>
      <c r="J62" s="105">
        <v>3600</v>
      </c>
      <c r="K62" s="106">
        <f t="shared" si="21"/>
        <v>1200</v>
      </c>
      <c r="L62" s="107">
        <v>3</v>
      </c>
      <c r="M62" s="105">
        <f t="shared" si="20"/>
        <v>3175.232202937249</v>
      </c>
      <c r="N62" s="106">
        <f t="shared" si="13"/>
        <v>1058.4107343124163</v>
      </c>
      <c r="O62" s="123">
        <f t="shared" si="14"/>
        <v>0</v>
      </c>
      <c r="P62" s="124">
        <f t="shared" si="15"/>
        <v>-141.58926568758375</v>
      </c>
      <c r="Q62" s="125">
        <f t="shared" si="16"/>
        <v>0.8820089452603469</v>
      </c>
      <c r="R62" s="293"/>
      <c r="S62" s="47">
        <v>0.5229166666666667</v>
      </c>
      <c r="T62" s="120">
        <v>0.57341435185185186</v>
      </c>
      <c r="U62" s="111">
        <v>14.733333333333292</v>
      </c>
      <c r="V62" s="112">
        <v>72.731688657720497</v>
      </c>
      <c r="W62" s="113"/>
      <c r="X62" s="116"/>
      <c r="Y62" s="282"/>
      <c r="Z62" s="283"/>
      <c r="AA62" s="117">
        <f t="shared" si="17"/>
        <v>-424.76779706275101</v>
      </c>
      <c r="AB62" s="110">
        <f t="shared" si="18"/>
        <v>0.8820089452603469</v>
      </c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3.7142857142857144</v>
      </c>
      <c r="J72" s="137">
        <f t="shared" si="22"/>
        <v>3471.4285714285716</v>
      </c>
      <c r="K72" s="138">
        <f t="shared" ref="K72" si="23">J72/I72</f>
        <v>934.61538461538464</v>
      </c>
      <c r="L72" s="136">
        <f t="shared" ref="L72:M72" si="24">AVERAGE(L56:L71)</f>
        <v>3.7142857142857144</v>
      </c>
      <c r="M72" s="137">
        <f t="shared" si="24"/>
        <v>3076.4829822001425</v>
      </c>
      <c r="N72" s="138">
        <f t="shared" ref="N72:N79" si="25">M72/L72</f>
        <v>828.28387982311529</v>
      </c>
      <c r="O72" s="139">
        <f t="shared" ref="O72:O79" si="26">L72-I72</f>
        <v>0</v>
      </c>
      <c r="P72" s="140">
        <f t="shared" ref="P72:P79" si="27">N72-K72</f>
        <v>-106.33150479226936</v>
      </c>
      <c r="Q72" s="141">
        <f t="shared" ref="Q72:Q79" si="28">N72/K72</f>
        <v>0.88622966565436201</v>
      </c>
      <c r="R72" s="294"/>
      <c r="S72" s="142">
        <v>0.25</v>
      </c>
      <c r="T72" s="143">
        <v>0.57341435185185186</v>
      </c>
      <c r="U72" s="144"/>
      <c r="V72" s="166"/>
      <c r="W72" s="99"/>
      <c r="X72" s="69"/>
      <c r="Y72" s="285"/>
      <c r="Z72" s="286"/>
      <c r="AA72" s="168">
        <f t="shared" ref="AA72:AA79" si="29">M72-J72</f>
        <v>-394.94558922842907</v>
      </c>
      <c r="AB72" s="141">
        <f t="shared" ref="AB72:AB79" si="30">M72/J72</f>
        <v>0.88622966565436201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2019</v>
      </c>
      <c r="G73" s="148">
        <f t="shared" ref="G73:G79" si="31">E73*F73</f>
        <v>50535.57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3215.9133753375318</v>
      </c>
      <c r="N73" s="152">
        <f t="shared" si="25"/>
        <v>643.18267506750635</v>
      </c>
      <c r="O73" s="154">
        <f t="shared" si="26"/>
        <v>0</v>
      </c>
      <c r="P73" s="155">
        <f t="shared" si="27"/>
        <v>-76.817324932493648</v>
      </c>
      <c r="Q73" s="156">
        <f t="shared" si="28"/>
        <v>0.89330927092709211</v>
      </c>
      <c r="R73" s="292">
        <f>Q89</f>
        <v>0.88531402876233933</v>
      </c>
      <c r="S73" s="157">
        <v>0.25</v>
      </c>
      <c r="T73" s="158">
        <v>0.27615740740740741</v>
      </c>
      <c r="U73" s="159"/>
      <c r="V73" s="160">
        <v>37.668925080199195</v>
      </c>
      <c r="W73" s="158"/>
      <c r="X73" s="169"/>
      <c r="Y73" s="295"/>
      <c r="Z73" s="296"/>
      <c r="AA73" s="115">
        <f t="shared" si="29"/>
        <v>-384.08662466246824</v>
      </c>
      <c r="AB73" s="156">
        <f t="shared" si="30"/>
        <v>0.89330927092709211</v>
      </c>
      <c r="AC73" s="277">
        <f>AB89</f>
        <v>0.88531402876233933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2499</v>
      </c>
      <c r="G74" s="103">
        <f t="shared" si="31"/>
        <v>62025.18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3210.8352034133022</v>
      </c>
      <c r="N74" s="106">
        <f t="shared" si="25"/>
        <v>642.1670406826604</v>
      </c>
      <c r="O74" s="108">
        <f t="shared" si="26"/>
        <v>0</v>
      </c>
      <c r="P74" s="109">
        <f t="shared" si="27"/>
        <v>-77.832959317339601</v>
      </c>
      <c r="Q74" s="110">
        <f t="shared" si="28"/>
        <v>0.89189866761480607</v>
      </c>
      <c r="R74" s="293"/>
      <c r="S74" s="47">
        <v>0.28611111111111115</v>
      </c>
      <c r="T74" s="48">
        <v>0.31853009259259263</v>
      </c>
      <c r="U74" s="111">
        <v>14.733333333333292</v>
      </c>
      <c r="V74" s="112">
        <v>46.698130081732373</v>
      </c>
      <c r="W74" s="113"/>
      <c r="X74" s="13"/>
      <c r="Y74" s="282"/>
      <c r="Z74" s="283"/>
      <c r="AA74" s="117">
        <f t="shared" si="29"/>
        <v>-389.16479658669778</v>
      </c>
      <c r="AB74" s="110">
        <f t="shared" si="30"/>
        <v>0.89189866761480618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1944</v>
      </c>
      <c r="G75" s="103">
        <f t="shared" si="31"/>
        <v>35341.919999999998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3172.8865909090891</v>
      </c>
      <c r="N75" s="106">
        <f t="shared" si="25"/>
        <v>1057.6288636363631</v>
      </c>
      <c r="O75" s="108">
        <f t="shared" si="26"/>
        <v>0</v>
      </c>
      <c r="P75" s="109">
        <f t="shared" si="27"/>
        <v>-142.37113636363688</v>
      </c>
      <c r="Q75" s="110">
        <f t="shared" si="28"/>
        <v>0.88135738636363592</v>
      </c>
      <c r="R75" s="293"/>
      <c r="S75" s="47">
        <v>0.32847222222222228</v>
      </c>
      <c r="T75" s="48">
        <v>0.3539930555555556</v>
      </c>
      <c r="U75" s="111">
        <v>14.733333333333292</v>
      </c>
      <c r="V75" s="112">
        <v>36.761477808313515</v>
      </c>
      <c r="W75" s="113"/>
      <c r="X75" s="13"/>
      <c r="Y75" s="282"/>
      <c r="Z75" s="283"/>
      <c r="AA75" s="117">
        <f t="shared" si="29"/>
        <v>-427.11340909091086</v>
      </c>
      <c r="AB75" s="110">
        <f t="shared" si="30"/>
        <v>0.88135738636363592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5129</v>
      </c>
      <c r="G76" s="103">
        <f t="shared" si="31"/>
        <v>121659.87999999999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3187.5351888311993</v>
      </c>
      <c r="N76" s="106">
        <f t="shared" si="25"/>
        <v>637.50703776623982</v>
      </c>
      <c r="O76" s="108">
        <f t="shared" si="26"/>
        <v>0</v>
      </c>
      <c r="P76" s="109">
        <f t="shared" si="27"/>
        <v>-82.492962233760181</v>
      </c>
      <c r="Q76" s="110">
        <f t="shared" si="28"/>
        <v>0.88542644134199977</v>
      </c>
      <c r="R76" s="293"/>
      <c r="S76" s="47">
        <v>0.36388888888888898</v>
      </c>
      <c r="T76" s="48">
        <v>0.43092592592592605</v>
      </c>
      <c r="U76" s="111">
        <v>14.733333333333292</v>
      </c>
      <c r="V76" s="112">
        <v>96.544816533567939</v>
      </c>
      <c r="W76" s="113"/>
      <c r="X76" s="116"/>
      <c r="Y76" s="282"/>
      <c r="Z76" s="283"/>
      <c r="AA76" s="117">
        <f t="shared" si="29"/>
        <v>-412.46481116880068</v>
      </c>
      <c r="AB76" s="110">
        <f t="shared" si="30"/>
        <v>0.88542644134199977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1364</v>
      </c>
      <c r="G77" s="103">
        <f t="shared" si="31"/>
        <v>22724.240000000002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3168.3715831599143</v>
      </c>
      <c r="N77" s="106">
        <f t="shared" si="25"/>
        <v>633.67431663198283</v>
      </c>
      <c r="O77" s="108">
        <f t="shared" si="26"/>
        <v>0</v>
      </c>
      <c r="P77" s="109">
        <f t="shared" si="27"/>
        <v>-86.325683368017167</v>
      </c>
      <c r="Q77" s="110">
        <f t="shared" si="28"/>
        <v>0.88010321754442056</v>
      </c>
      <c r="R77" s="293"/>
      <c r="S77" s="47">
        <v>0.44097222222222232</v>
      </c>
      <c r="T77" s="48">
        <v>0.45890046296296305</v>
      </c>
      <c r="U77" s="111">
        <v>14.733333333333292</v>
      </c>
      <c r="V77" s="112">
        <v>25.8303036282059</v>
      </c>
      <c r="W77" s="113"/>
      <c r="X77" s="116"/>
      <c r="Y77" s="282"/>
      <c r="Z77" s="283"/>
      <c r="AA77" s="117">
        <f t="shared" si="29"/>
        <v>-431.62841684008572</v>
      </c>
      <c r="AB77" s="110">
        <f t="shared" si="30"/>
        <v>0.88010321754442067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2789</v>
      </c>
      <c r="G78" s="121">
        <f t="shared" si="31"/>
        <v>83670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3185.9999999999995</v>
      </c>
      <c r="N78" s="106">
        <f t="shared" si="25"/>
        <v>796.49999999999989</v>
      </c>
      <c r="O78" s="108">
        <f t="shared" si="26"/>
        <v>0</v>
      </c>
      <c r="P78" s="109">
        <f t="shared" si="27"/>
        <v>-103.50000000000011</v>
      </c>
      <c r="Q78" s="110">
        <f t="shared" si="28"/>
        <v>0.8849999999999999</v>
      </c>
      <c r="R78" s="293"/>
      <c r="S78" s="47">
        <v>0.46875000000000011</v>
      </c>
      <c r="T78" s="120">
        <v>0.50521990740740752</v>
      </c>
      <c r="U78" s="111">
        <v>14.733333333333292</v>
      </c>
      <c r="V78" s="112">
        <v>52.523540489642187</v>
      </c>
      <c r="W78" s="113"/>
      <c r="X78" s="50"/>
      <c r="Y78" s="282"/>
      <c r="Z78" s="283"/>
      <c r="AA78" s="117">
        <f t="shared" si="29"/>
        <v>-414.00000000000045</v>
      </c>
      <c r="AB78" s="110">
        <f t="shared" si="30"/>
        <v>0.8849999999999999</v>
      </c>
      <c r="AC78" s="278"/>
    </row>
    <row r="79" spans="1:29" ht="15.75" customHeight="1">
      <c r="A79" s="288"/>
      <c r="B79" s="100" t="s">
        <v>120</v>
      </c>
      <c r="C79" s="280" t="s">
        <v>128</v>
      </c>
      <c r="D79" s="281"/>
      <c r="E79" s="101">
        <v>16.66</v>
      </c>
      <c r="F79" s="102">
        <v>3229</v>
      </c>
      <c r="G79" s="121">
        <f t="shared" si="31"/>
        <v>53795.14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3168.3715831599138</v>
      </c>
      <c r="N79" s="106">
        <f t="shared" si="25"/>
        <v>633.67431663198272</v>
      </c>
      <c r="O79" s="123">
        <f t="shared" si="26"/>
        <v>0</v>
      </c>
      <c r="P79" s="124">
        <f t="shared" si="27"/>
        <v>-86.32568336801728</v>
      </c>
      <c r="Q79" s="125">
        <f t="shared" si="28"/>
        <v>0.88010321754442045</v>
      </c>
      <c r="R79" s="293"/>
      <c r="S79" s="47">
        <v>0.51527777777777783</v>
      </c>
      <c r="T79" s="120">
        <v>0.55773148148148155</v>
      </c>
      <c r="U79" s="111">
        <v>14.733333333333292</v>
      </c>
      <c r="V79" s="112">
        <v>61.14813080313553</v>
      </c>
      <c r="W79" s="113"/>
      <c r="X79" s="116"/>
      <c r="Y79" s="282"/>
      <c r="Z79" s="283"/>
      <c r="AA79" s="117">
        <f t="shared" si="29"/>
        <v>-431.62841684008617</v>
      </c>
      <c r="AB79" s="110">
        <f t="shared" si="30"/>
        <v>0.88010321754442056</v>
      </c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4.5714285714285712</v>
      </c>
      <c r="J89" s="137">
        <f t="shared" si="33"/>
        <v>3600</v>
      </c>
      <c r="K89" s="138">
        <f t="shared" ref="K89" si="34">J89/I89</f>
        <v>787.5</v>
      </c>
      <c r="L89" s="136">
        <f t="shared" ref="L89:M89" si="35">AVERAGE(L73:L88)</f>
        <v>4.5714285714285712</v>
      </c>
      <c r="M89" s="137">
        <f t="shared" si="35"/>
        <v>3187.1305035444216</v>
      </c>
      <c r="N89" s="138">
        <f>M89/L89</f>
        <v>697.18479765034226</v>
      </c>
      <c r="O89" s="139">
        <f>L89-I89</f>
        <v>0</v>
      </c>
      <c r="P89" s="140">
        <f>N89-K89</f>
        <v>-90.315202349657739</v>
      </c>
      <c r="Q89" s="141">
        <f>N89/K89</f>
        <v>0.88531402876233933</v>
      </c>
      <c r="R89" s="294"/>
      <c r="S89" s="142">
        <v>0.25</v>
      </c>
      <c r="T89" s="143">
        <v>0.55773148148148155</v>
      </c>
      <c r="U89" s="144"/>
      <c r="V89" s="166"/>
      <c r="W89" s="167"/>
      <c r="X89" s="138"/>
      <c r="Y89" s="285"/>
      <c r="Z89" s="286"/>
      <c r="AA89" s="168">
        <f>M89-J89</f>
        <v>-412.86949645557843</v>
      </c>
      <c r="AB89" s="141">
        <f>M89/J89</f>
        <v>0.88531402876233933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1313</v>
      </c>
      <c r="G90" s="148">
        <f t="shared" ref="G90:G92" si="36">E90*F90</f>
        <v>37512.410000000003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3126.8978161628793</v>
      </c>
      <c r="N90" s="152">
        <f>M90/L90</f>
        <v>260.57481801357329</v>
      </c>
      <c r="O90" s="154">
        <f>L90-I90</f>
        <v>0</v>
      </c>
      <c r="P90" s="155">
        <f>N90-K90</f>
        <v>-39.425181986426708</v>
      </c>
      <c r="Q90" s="156">
        <f>N90/K90</f>
        <v>0.86858272671191095</v>
      </c>
      <c r="R90" s="292">
        <f>Q106</f>
        <v>0.89270835147316885</v>
      </c>
      <c r="S90" s="157">
        <v>0.70833333333333337</v>
      </c>
      <c r="T90" s="158">
        <v>0.72582175925925929</v>
      </c>
      <c r="U90" s="159"/>
      <c r="V90" s="160">
        <v>25.194299472399635</v>
      </c>
      <c r="W90" s="158"/>
      <c r="X90" s="169"/>
      <c r="Y90" s="295"/>
      <c r="Z90" s="296"/>
      <c r="AA90" s="115">
        <f>M90-J90</f>
        <v>-473.10218383712072</v>
      </c>
      <c r="AB90" s="156">
        <f>M90/J90</f>
        <v>0.86858272671191095</v>
      </c>
      <c r="AC90" s="277">
        <f>AB106</f>
        <v>0.89270835147316896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291</v>
      </c>
      <c r="G91" s="103">
        <f t="shared" si="36"/>
        <v>5869.47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3254.6100726392601</v>
      </c>
      <c r="N91" s="106">
        <f>M91/L91</f>
        <v>271.21750605327168</v>
      </c>
      <c r="O91" s="108">
        <f>L91-I91</f>
        <v>0</v>
      </c>
      <c r="P91" s="109">
        <f>N91-K91</f>
        <v>-28.782493946728323</v>
      </c>
      <c r="Q91" s="110">
        <f>N91/K91</f>
        <v>0.90405835351090558</v>
      </c>
      <c r="R91" s="293"/>
      <c r="S91" s="47">
        <v>0.72916666666666674</v>
      </c>
      <c r="T91" s="48">
        <v>0.73288194444444454</v>
      </c>
      <c r="U91" s="111">
        <v>4.8166666666667268</v>
      </c>
      <c r="V91" s="112">
        <v>5.3646979546895972</v>
      </c>
      <c r="W91" s="113"/>
      <c r="X91" s="13"/>
      <c r="Y91" s="282"/>
      <c r="Z91" s="283"/>
      <c r="AA91" s="117">
        <f>M91-J91</f>
        <v>-345.38992736073988</v>
      </c>
      <c r="AB91" s="110">
        <f>M91/J91</f>
        <v>0.90405835351090558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1684</v>
      </c>
      <c r="G92" s="103">
        <f t="shared" si="36"/>
        <v>34387.280000000006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3259.7423071080843</v>
      </c>
      <c r="N92" s="106">
        <f>M92/L92</f>
        <v>250.74940823908341</v>
      </c>
      <c r="O92" s="108">
        <f>L92-I92</f>
        <v>0</v>
      </c>
      <c r="P92" s="109">
        <f>N92-K92</f>
        <v>-26.173668683993498</v>
      </c>
      <c r="Q92" s="110">
        <f>N92/K92</f>
        <v>0.90548397419669013</v>
      </c>
      <c r="R92" s="293"/>
      <c r="S92" s="47">
        <v>0.73611111111111116</v>
      </c>
      <c r="T92" s="48">
        <v>0.75762731481481482</v>
      </c>
      <c r="U92" s="111">
        <v>4.6499999999999275</v>
      </c>
      <c r="V92" s="112">
        <v>30.996315193282484</v>
      </c>
      <c r="W92" s="113"/>
      <c r="X92" s="13"/>
      <c r="Y92" s="282"/>
      <c r="Z92" s="283"/>
      <c r="AA92" s="117">
        <f>M92-J92</f>
        <v>-340.25769289191567</v>
      </c>
      <c r="AB92" s="110">
        <f>M92/J92</f>
        <v>0.90548397419669013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3213.7500653034081</v>
      </c>
      <c r="N106" s="138">
        <f t="shared" ref="N106:N111" si="40">M106/L106</f>
        <v>260.57432961919523</v>
      </c>
      <c r="O106" s="139">
        <f t="shared" ref="O106:O111" si="41">L106-I106</f>
        <v>0</v>
      </c>
      <c r="P106" s="140">
        <f t="shared" ref="P106:P111" si="42">N106-K106</f>
        <v>-31.317562272696648</v>
      </c>
      <c r="Q106" s="141">
        <f t="shared" ref="Q106:Q111" si="43">N106/K106</f>
        <v>0.89270835147316885</v>
      </c>
      <c r="R106" s="294"/>
      <c r="S106" s="142">
        <v>0.70833333333333337</v>
      </c>
      <c r="T106" s="143">
        <v>0.75762731481481482</v>
      </c>
      <c r="U106" s="144"/>
      <c r="V106" s="166"/>
      <c r="W106" s="167"/>
      <c r="X106" s="138"/>
      <c r="Y106" s="285"/>
      <c r="Z106" s="286"/>
      <c r="AA106" s="168">
        <f t="shared" ref="AA106:AA111" si="44">M106-J106</f>
        <v>-386.24993469659194</v>
      </c>
      <c r="AB106" s="141">
        <f t="shared" ref="AB106:AB111" si="45">M106/J106</f>
        <v>0.89270835147316896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2657</v>
      </c>
      <c r="G107" s="148">
        <f t="shared" ref="G107:G111" si="46">E107*F107</f>
        <v>45753.539999999994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2980.7978543304725</v>
      </c>
      <c r="N107" s="152">
        <f t="shared" si="40"/>
        <v>993.59928477682422</v>
      </c>
      <c r="O107" s="154">
        <f t="shared" si="41"/>
        <v>0</v>
      </c>
      <c r="P107" s="155">
        <f t="shared" si="42"/>
        <v>-106.40071522317578</v>
      </c>
      <c r="Q107" s="156">
        <f t="shared" si="43"/>
        <v>0.90327207706984025</v>
      </c>
      <c r="R107" s="292">
        <f>Q123</f>
        <v>0.8966486316942065</v>
      </c>
      <c r="S107" s="157">
        <v>0.70833333333333337</v>
      </c>
      <c r="T107" s="158">
        <v>0.74546296296296299</v>
      </c>
      <c r="U107" s="159"/>
      <c r="V107" s="160">
        <v>53.482325132647375</v>
      </c>
      <c r="W107" s="161"/>
      <c r="X107" s="162"/>
      <c r="Y107" s="295"/>
      <c r="Z107" s="296"/>
      <c r="AA107" s="115">
        <f t="shared" si="44"/>
        <v>-319.20214566952745</v>
      </c>
      <c r="AB107" s="156">
        <f t="shared" si="45"/>
        <v>0.90327207706984014</v>
      </c>
      <c r="AC107" s="277">
        <f>AB123</f>
        <v>0.8966486316942065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1299</v>
      </c>
      <c r="G108" s="103">
        <f t="shared" si="46"/>
        <v>28850.79</v>
      </c>
      <c r="H108" s="26"/>
      <c r="I108" s="104">
        <v>4</v>
      </c>
      <c r="J108" s="105">
        <v>3000</v>
      </c>
      <c r="K108" s="106">
        <f t="shared" ref="K108:K152" si="47">J108/I108</f>
        <v>750</v>
      </c>
      <c r="L108" s="107">
        <v>4</v>
      </c>
      <c r="M108" s="105">
        <f>F108/V108*60</f>
        <v>2685.319645293318</v>
      </c>
      <c r="N108" s="106">
        <f t="shared" si="40"/>
        <v>671.3299113233295</v>
      </c>
      <c r="O108" s="108">
        <f t="shared" si="41"/>
        <v>0</v>
      </c>
      <c r="P108" s="109">
        <f t="shared" si="42"/>
        <v>-78.670088676670503</v>
      </c>
      <c r="Q108" s="110">
        <f t="shared" si="43"/>
        <v>0.89510654843110604</v>
      </c>
      <c r="R108" s="293"/>
      <c r="S108" s="47">
        <v>0.74861111111111112</v>
      </c>
      <c r="T108" s="48">
        <v>0.76876157407407408</v>
      </c>
      <c r="U108" s="111">
        <v>4.5333333333332959</v>
      </c>
      <c r="V108" s="112">
        <v>29.024477639602043</v>
      </c>
      <c r="W108" s="113"/>
      <c r="X108" s="116"/>
      <c r="Y108" s="282"/>
      <c r="Z108" s="283"/>
      <c r="AA108" s="117">
        <f t="shared" si="44"/>
        <v>-314.68035470668201</v>
      </c>
      <c r="AB108" s="110">
        <f t="shared" si="45"/>
        <v>0.89510654843110604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1809</v>
      </c>
      <c r="G109" s="103">
        <f t="shared" si="46"/>
        <v>44392.86</v>
      </c>
      <c r="H109" s="26"/>
      <c r="I109" s="104">
        <v>4</v>
      </c>
      <c r="J109" s="105">
        <v>3000</v>
      </c>
      <c r="K109" s="106">
        <f t="shared" si="47"/>
        <v>750</v>
      </c>
      <c r="L109" s="107">
        <v>4</v>
      </c>
      <c r="M109" s="105">
        <f>F109/V109*60</f>
        <v>2683.8248078299375</v>
      </c>
      <c r="N109" s="106">
        <f t="shared" si="40"/>
        <v>670.95620195748438</v>
      </c>
      <c r="O109" s="108">
        <f t="shared" si="41"/>
        <v>0</v>
      </c>
      <c r="P109" s="109">
        <f t="shared" si="42"/>
        <v>-79.043798042515618</v>
      </c>
      <c r="Q109" s="110">
        <f t="shared" si="43"/>
        <v>0.89460826927664583</v>
      </c>
      <c r="R109" s="293"/>
      <c r="S109" s="47">
        <v>0.77222222222222225</v>
      </c>
      <c r="T109" s="48">
        <v>0.80030092592592594</v>
      </c>
      <c r="U109" s="111">
        <v>4.9833333333333663</v>
      </c>
      <c r="V109" s="112">
        <v>40.442282105500873</v>
      </c>
      <c r="W109" s="113"/>
      <c r="X109" s="116"/>
      <c r="Y109" s="282"/>
      <c r="Z109" s="283"/>
      <c r="AA109" s="117">
        <f t="shared" si="44"/>
        <v>-316.17519217006247</v>
      </c>
      <c r="AB109" s="110">
        <f t="shared" si="45"/>
        <v>0.89460826927664583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957</v>
      </c>
      <c r="G110" s="103">
        <f t="shared" si="46"/>
        <v>21513.360000000001</v>
      </c>
      <c r="H110" s="26"/>
      <c r="I110" s="104">
        <v>5</v>
      </c>
      <c r="J110" s="105">
        <v>3000</v>
      </c>
      <c r="K110" s="106">
        <f t="shared" si="47"/>
        <v>600</v>
      </c>
      <c r="L110" s="107">
        <v>5</v>
      </c>
      <c r="M110" s="105">
        <f>F110/V110*60</f>
        <v>2685.581757467633</v>
      </c>
      <c r="N110" s="106">
        <f t="shared" si="40"/>
        <v>537.11635149352662</v>
      </c>
      <c r="O110" s="108">
        <f t="shared" si="41"/>
        <v>0</v>
      </c>
      <c r="P110" s="109">
        <f t="shared" si="42"/>
        <v>-62.883648506473378</v>
      </c>
      <c r="Q110" s="110">
        <f t="shared" si="43"/>
        <v>0.89519391915587765</v>
      </c>
      <c r="R110" s="293"/>
      <c r="S110" s="47">
        <v>0.80347222222222225</v>
      </c>
      <c r="T110" s="48">
        <v>0.81831018518518517</v>
      </c>
      <c r="U110" s="111">
        <v>4.5666666666666877</v>
      </c>
      <c r="V110" s="112">
        <v>21.380842285041489</v>
      </c>
      <c r="W110" s="113"/>
      <c r="X110" s="116"/>
      <c r="Y110" s="282"/>
      <c r="Z110" s="283"/>
      <c r="AA110" s="117">
        <f t="shared" si="44"/>
        <v>-314.418242532367</v>
      </c>
      <c r="AB110" s="110">
        <f t="shared" si="45"/>
        <v>0.89519391915587765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2889</v>
      </c>
      <c r="G111" s="103">
        <f t="shared" si="46"/>
        <v>67227.03</v>
      </c>
      <c r="H111" s="13"/>
      <c r="I111" s="104">
        <v>5</v>
      </c>
      <c r="J111" s="105">
        <v>3000</v>
      </c>
      <c r="K111" s="106">
        <f t="shared" si="47"/>
        <v>600</v>
      </c>
      <c r="L111" s="107">
        <v>5</v>
      </c>
      <c r="M111" s="105">
        <f>F111/V111*60</f>
        <v>2683.1999999999989</v>
      </c>
      <c r="N111" s="106">
        <f t="shared" si="40"/>
        <v>536.63999999999976</v>
      </c>
      <c r="O111" s="108">
        <f t="shared" si="41"/>
        <v>0</v>
      </c>
      <c r="P111" s="109">
        <f t="shared" si="42"/>
        <v>-63.360000000000241</v>
      </c>
      <c r="Q111" s="110">
        <f t="shared" si="43"/>
        <v>0.89439999999999964</v>
      </c>
      <c r="R111" s="293"/>
      <c r="S111" s="47">
        <v>0.82152777777777775</v>
      </c>
      <c r="T111" s="48">
        <v>0.86638888888888888</v>
      </c>
      <c r="U111" s="111">
        <v>4.6333333333333115</v>
      </c>
      <c r="V111" s="112">
        <v>64.601967799642239</v>
      </c>
      <c r="W111" s="113"/>
      <c r="X111" s="116"/>
      <c r="Y111" s="282"/>
      <c r="Z111" s="283"/>
      <c r="AA111" s="117">
        <f t="shared" si="44"/>
        <v>-316.80000000000109</v>
      </c>
      <c r="AB111" s="110">
        <f t="shared" si="45"/>
        <v>0.89439999999999964</v>
      </c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8">AVERAGE(I107:I122)</f>
        <v>4.2</v>
      </c>
      <c r="J123" s="137">
        <f t="shared" si="48"/>
        <v>3060</v>
      </c>
      <c r="K123" s="138">
        <f t="shared" ref="K123" si="49">J123/I123</f>
        <v>728.57142857142856</v>
      </c>
      <c r="L123" s="136">
        <f t="shared" ref="L123:M123" si="50">AVERAGE(L107:L122)</f>
        <v>4.2</v>
      </c>
      <c r="M123" s="137">
        <f t="shared" si="50"/>
        <v>2743.7448129842719</v>
      </c>
      <c r="N123" s="138">
        <f t="shared" ref="N123:N134" si="51">M123/L123</f>
        <v>653.27257452006472</v>
      </c>
      <c r="O123" s="139">
        <f t="shared" ref="O123:O134" si="52">L123-I123</f>
        <v>0</v>
      </c>
      <c r="P123" s="140">
        <f t="shared" ref="P123:P134" si="53">N123-K123</f>
        <v>-75.298854051363833</v>
      </c>
      <c r="Q123" s="141">
        <f t="shared" ref="Q123:Q134" si="54">N123/K123</f>
        <v>0.8966486316942065</v>
      </c>
      <c r="R123" s="294"/>
      <c r="S123" s="142">
        <v>0.70833333333333337</v>
      </c>
      <c r="T123" s="143">
        <v>0.86638888888888888</v>
      </c>
      <c r="U123" s="144"/>
      <c r="V123" s="166"/>
      <c r="W123" s="99"/>
      <c r="X123" s="69"/>
      <c r="Y123" s="285"/>
      <c r="Z123" s="286"/>
      <c r="AA123" s="168">
        <f t="shared" ref="AA123:AA134" si="55">M123-J123</f>
        <v>-316.2551870157281</v>
      </c>
      <c r="AB123" s="141">
        <f t="shared" ref="AB123:AB134" si="56">M123/J123</f>
        <v>0.8966486316942065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472</v>
      </c>
      <c r="G124" s="148">
        <f t="shared" ref="G124:G134" si="57">E124*F124</f>
        <v>10516.16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8">F124/V124*60</f>
        <v>2943.7588235294143</v>
      </c>
      <c r="N124" s="152">
        <f t="shared" si="51"/>
        <v>588.75176470588281</v>
      </c>
      <c r="O124" s="154">
        <f t="shared" si="52"/>
        <v>0</v>
      </c>
      <c r="P124" s="155">
        <f t="shared" si="53"/>
        <v>-71.248235294117194</v>
      </c>
      <c r="Q124" s="156">
        <f t="shared" si="54"/>
        <v>0.89204812834224667</v>
      </c>
      <c r="R124" s="292">
        <f>Q140</f>
        <v>0.8880325398888318</v>
      </c>
      <c r="S124" s="157">
        <v>0.70833333333333337</v>
      </c>
      <c r="T124" s="158">
        <v>0.71501157407407412</v>
      </c>
      <c r="U124" s="159"/>
      <c r="V124" s="160">
        <v>9.6203533297764476</v>
      </c>
      <c r="W124" s="161"/>
      <c r="X124" s="162"/>
      <c r="Y124" s="295"/>
      <c r="Z124" s="296"/>
      <c r="AA124" s="115">
        <f t="shared" si="55"/>
        <v>-356.24117647058574</v>
      </c>
      <c r="AB124" s="156">
        <f t="shared" si="56"/>
        <v>0.89204812834224678</v>
      </c>
      <c r="AC124" s="277">
        <f>AB140</f>
        <v>0.8880325398888318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2319</v>
      </c>
      <c r="G125" s="103">
        <f t="shared" si="57"/>
        <v>32535.57</v>
      </c>
      <c r="H125" s="26">
        <v>2</v>
      </c>
      <c r="I125" s="104">
        <v>3</v>
      </c>
      <c r="J125" s="105">
        <v>3000</v>
      </c>
      <c r="K125" s="106">
        <f t="shared" si="47"/>
        <v>1000</v>
      </c>
      <c r="L125" s="107">
        <v>3</v>
      </c>
      <c r="M125" s="105">
        <f t="shared" si="58"/>
        <v>2704.5151742993899</v>
      </c>
      <c r="N125" s="106">
        <f t="shared" si="51"/>
        <v>901.50505809979666</v>
      </c>
      <c r="O125" s="108">
        <f t="shared" si="52"/>
        <v>0</v>
      </c>
      <c r="P125" s="109">
        <f t="shared" si="53"/>
        <v>-98.494941900203344</v>
      </c>
      <c r="Q125" s="110">
        <f t="shared" si="54"/>
        <v>0.90150505809979664</v>
      </c>
      <c r="R125" s="293"/>
      <c r="S125" s="47">
        <v>0.72499999999999998</v>
      </c>
      <c r="T125" s="48">
        <v>0.76071759259259253</v>
      </c>
      <c r="U125" s="111">
        <v>14.750000000000227</v>
      </c>
      <c r="V125" s="112">
        <v>51.447298695983285</v>
      </c>
      <c r="W125" s="113"/>
      <c r="X125" s="116"/>
      <c r="Y125" s="282"/>
      <c r="Z125" s="283"/>
      <c r="AA125" s="117">
        <f t="shared" si="55"/>
        <v>-295.48482570061014</v>
      </c>
      <c r="AB125" s="110">
        <f t="shared" si="56"/>
        <v>0.90150505809979664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417</v>
      </c>
      <c r="G126" s="103">
        <f t="shared" si="57"/>
        <v>6963.9</v>
      </c>
      <c r="H126" s="26">
        <v>2</v>
      </c>
      <c r="I126" s="104">
        <v>3</v>
      </c>
      <c r="J126" s="105">
        <v>3600</v>
      </c>
      <c r="K126" s="106">
        <f t="shared" si="47"/>
        <v>1200</v>
      </c>
      <c r="L126" s="107">
        <v>3</v>
      </c>
      <c r="M126" s="105">
        <f t="shared" si="58"/>
        <v>3176.6924999999992</v>
      </c>
      <c r="N126" s="106">
        <f t="shared" si="51"/>
        <v>1058.8974999999998</v>
      </c>
      <c r="O126" s="108">
        <f t="shared" si="52"/>
        <v>0</v>
      </c>
      <c r="P126" s="109">
        <f t="shared" si="53"/>
        <v>-141.10250000000019</v>
      </c>
      <c r="Q126" s="110">
        <f t="shared" si="54"/>
        <v>0.88241458333333322</v>
      </c>
      <c r="R126" s="293"/>
      <c r="S126" s="47">
        <v>0.77083333333333326</v>
      </c>
      <c r="T126" s="48">
        <v>0.77629629629629626</v>
      </c>
      <c r="U126" s="111">
        <v>14.750000000000227</v>
      </c>
      <c r="V126" s="112">
        <v>7.8761164324214592</v>
      </c>
      <c r="W126" s="113"/>
      <c r="X126" s="116"/>
      <c r="Y126" s="282"/>
      <c r="Z126" s="283"/>
      <c r="AA126" s="117">
        <f t="shared" si="55"/>
        <v>-423.3075000000008</v>
      </c>
      <c r="AB126" s="110">
        <f t="shared" si="56"/>
        <v>0.88241458333333311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1274</v>
      </c>
      <c r="G127" s="103">
        <f t="shared" si="57"/>
        <v>23161.32</v>
      </c>
      <c r="H127" s="26"/>
      <c r="I127" s="104">
        <v>3</v>
      </c>
      <c r="J127" s="105">
        <v>3600</v>
      </c>
      <c r="K127" s="106">
        <f t="shared" si="47"/>
        <v>1200</v>
      </c>
      <c r="L127" s="107">
        <v>3</v>
      </c>
      <c r="M127" s="105">
        <f t="shared" si="58"/>
        <v>3179.4831732776743</v>
      </c>
      <c r="N127" s="106">
        <f t="shared" si="51"/>
        <v>1059.8277244258913</v>
      </c>
      <c r="O127" s="108">
        <f t="shared" si="52"/>
        <v>0</v>
      </c>
      <c r="P127" s="109">
        <f t="shared" si="53"/>
        <v>-140.17227557410865</v>
      </c>
      <c r="Q127" s="110">
        <f t="shared" si="54"/>
        <v>0.88318977035490942</v>
      </c>
      <c r="R127" s="293"/>
      <c r="S127" s="47">
        <v>0.78611111111111098</v>
      </c>
      <c r="T127" s="48">
        <v>0.80280092592592578</v>
      </c>
      <c r="U127" s="111">
        <v>14.750000000000227</v>
      </c>
      <c r="V127" s="112">
        <v>24.0416431961171</v>
      </c>
      <c r="W127" s="113"/>
      <c r="X127" s="116"/>
      <c r="Y127" s="282"/>
      <c r="Z127" s="283"/>
      <c r="AA127" s="117">
        <f t="shared" si="55"/>
        <v>-420.51682672232573</v>
      </c>
      <c r="AB127" s="110">
        <f t="shared" si="56"/>
        <v>0.88318977035490953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956</v>
      </c>
      <c r="G128" s="103">
        <f t="shared" si="57"/>
        <v>28680</v>
      </c>
      <c r="H128" s="13">
        <v>2</v>
      </c>
      <c r="I128" s="104">
        <v>4</v>
      </c>
      <c r="J128" s="105">
        <v>3600</v>
      </c>
      <c r="K128" s="106">
        <f t="shared" si="47"/>
        <v>900</v>
      </c>
      <c r="L128" s="107">
        <v>4</v>
      </c>
      <c r="M128" s="105">
        <f t="shared" si="58"/>
        <v>3185.9999999999995</v>
      </c>
      <c r="N128" s="106">
        <f t="shared" si="51"/>
        <v>796.49999999999989</v>
      </c>
      <c r="O128" s="108">
        <f t="shared" si="52"/>
        <v>0</v>
      </c>
      <c r="P128" s="109">
        <f t="shared" si="53"/>
        <v>-103.50000000000011</v>
      </c>
      <c r="Q128" s="110">
        <f t="shared" si="54"/>
        <v>0.8849999999999999</v>
      </c>
      <c r="R128" s="293"/>
      <c r="S128" s="47">
        <v>0.81319444444444433</v>
      </c>
      <c r="T128" s="48">
        <v>0.82569444444444429</v>
      </c>
      <c r="U128" s="111">
        <v>14.750000000000227</v>
      </c>
      <c r="V128" s="112">
        <v>18.003766478342751</v>
      </c>
      <c r="W128" s="113"/>
      <c r="X128" s="116"/>
      <c r="Y128" s="282"/>
      <c r="Z128" s="283"/>
      <c r="AA128" s="117">
        <f t="shared" si="55"/>
        <v>-414.00000000000045</v>
      </c>
      <c r="AB128" s="110">
        <f t="shared" si="56"/>
        <v>0.8849999999999999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2869</v>
      </c>
      <c r="G129" s="121">
        <f t="shared" si="57"/>
        <v>40969.32</v>
      </c>
      <c r="H129" s="122">
        <v>2</v>
      </c>
      <c r="I129" s="104">
        <v>3</v>
      </c>
      <c r="J129" s="105">
        <v>3600</v>
      </c>
      <c r="K129" s="106">
        <f t="shared" si="47"/>
        <v>1200</v>
      </c>
      <c r="L129" s="107">
        <v>3</v>
      </c>
      <c r="M129" s="105">
        <f t="shared" si="58"/>
        <v>3183.1069194312836</v>
      </c>
      <c r="N129" s="106">
        <f t="shared" si="51"/>
        <v>1061.0356398104279</v>
      </c>
      <c r="O129" s="108">
        <f t="shared" si="52"/>
        <v>0</v>
      </c>
      <c r="P129" s="109">
        <f t="shared" si="53"/>
        <v>-138.96436018957206</v>
      </c>
      <c r="Q129" s="110">
        <f t="shared" si="54"/>
        <v>0.88419636650868993</v>
      </c>
      <c r="R129" s="293"/>
      <c r="S129" s="47">
        <v>0.83611111111111092</v>
      </c>
      <c r="T129" s="120">
        <v>0.87365740740740716</v>
      </c>
      <c r="U129" s="111">
        <v>14.750000000000227</v>
      </c>
      <c r="V129" s="112">
        <v>54.079239044460294</v>
      </c>
      <c r="W129" s="113"/>
      <c r="X129" s="116"/>
      <c r="Y129" s="282"/>
      <c r="Z129" s="283"/>
      <c r="AA129" s="117">
        <f t="shared" si="55"/>
        <v>-416.89308056871641</v>
      </c>
      <c r="AB129" s="110">
        <f t="shared" si="56"/>
        <v>0.88419636650868993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1296</v>
      </c>
      <c r="G130" s="121">
        <f t="shared" si="57"/>
        <v>28874.880000000001</v>
      </c>
      <c r="H130" s="62"/>
      <c r="I130" s="104">
        <v>5</v>
      </c>
      <c r="J130" s="105">
        <v>3300</v>
      </c>
      <c r="K130" s="106">
        <f t="shared" si="47"/>
        <v>660</v>
      </c>
      <c r="L130" s="107">
        <v>5</v>
      </c>
      <c r="M130" s="105">
        <f t="shared" si="58"/>
        <v>2943.7588235294143</v>
      </c>
      <c r="N130" s="106">
        <f t="shared" si="51"/>
        <v>588.75176470588281</v>
      </c>
      <c r="O130" s="123">
        <f t="shared" si="52"/>
        <v>0</v>
      </c>
      <c r="P130" s="124">
        <f t="shared" si="53"/>
        <v>-71.248235294117194</v>
      </c>
      <c r="Q130" s="125">
        <f t="shared" si="54"/>
        <v>0.89204812834224667</v>
      </c>
      <c r="R130" s="293"/>
      <c r="S130" s="47">
        <v>0.88402777777777752</v>
      </c>
      <c r="T130" s="120">
        <v>0.90236111111111084</v>
      </c>
      <c r="U130" s="111">
        <v>14.750000000000227</v>
      </c>
      <c r="V130" s="112">
        <v>26.415207447860755</v>
      </c>
      <c r="W130" s="113"/>
      <c r="X130" s="116"/>
      <c r="Y130" s="282"/>
      <c r="Z130" s="283"/>
      <c r="AA130" s="117">
        <f t="shared" si="55"/>
        <v>-356.24117647058574</v>
      </c>
      <c r="AB130" s="110">
        <f t="shared" si="56"/>
        <v>0.89204812834224678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5767</v>
      </c>
      <c r="G131" s="121">
        <f t="shared" si="57"/>
        <v>80911.009999999995</v>
      </c>
      <c r="H131" s="62"/>
      <c r="I131" s="104">
        <v>3</v>
      </c>
      <c r="J131" s="105">
        <v>3000</v>
      </c>
      <c r="K131" s="106">
        <f t="shared" si="47"/>
        <v>1000</v>
      </c>
      <c r="L131" s="118">
        <v>3</v>
      </c>
      <c r="M131" s="105">
        <f t="shared" si="58"/>
        <v>2704.5151742993894</v>
      </c>
      <c r="N131" s="106">
        <f t="shared" si="51"/>
        <v>901.50505809979643</v>
      </c>
      <c r="O131" s="123">
        <f t="shared" si="52"/>
        <v>0</v>
      </c>
      <c r="P131" s="124">
        <f t="shared" si="53"/>
        <v>-98.494941900203571</v>
      </c>
      <c r="Q131" s="125">
        <f t="shared" si="54"/>
        <v>0.90150505809979642</v>
      </c>
      <c r="R131" s="293"/>
      <c r="S131" s="47">
        <v>0.91249999999999976</v>
      </c>
      <c r="T131" s="120">
        <v>1.0013425925925923</v>
      </c>
      <c r="U131" s="111">
        <v>14.750000000000227</v>
      </c>
      <c r="V131" s="112">
        <v>127.94160050872601</v>
      </c>
      <c r="W131" s="113"/>
      <c r="X131" s="116"/>
      <c r="Y131" s="282"/>
      <c r="Z131" s="283"/>
      <c r="AA131" s="117">
        <f t="shared" si="55"/>
        <v>-295.4848257006106</v>
      </c>
      <c r="AB131" s="110">
        <f t="shared" si="56"/>
        <v>0.90150505809979642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917</v>
      </c>
      <c r="G132" s="121">
        <f t="shared" si="57"/>
        <v>15313.9</v>
      </c>
      <c r="H132" s="62"/>
      <c r="I132" s="104">
        <v>3</v>
      </c>
      <c r="J132" s="105">
        <v>3600</v>
      </c>
      <c r="K132" s="106">
        <f t="shared" si="47"/>
        <v>1200</v>
      </c>
      <c r="L132" s="118">
        <v>3</v>
      </c>
      <c r="M132" s="105">
        <f t="shared" si="58"/>
        <v>3176.6924999999992</v>
      </c>
      <c r="N132" s="106">
        <f t="shared" si="51"/>
        <v>1058.8974999999998</v>
      </c>
      <c r="O132" s="123">
        <f t="shared" si="52"/>
        <v>0</v>
      </c>
      <c r="P132" s="124">
        <f t="shared" si="53"/>
        <v>-141.10250000000019</v>
      </c>
      <c r="Q132" s="125">
        <f t="shared" si="54"/>
        <v>0.88241458333333322</v>
      </c>
      <c r="R132" s="293"/>
      <c r="S132" s="47">
        <v>1.0111111111111108</v>
      </c>
      <c r="T132" s="120">
        <v>1.0231365740740739</v>
      </c>
      <c r="U132" s="111">
        <v>14.750000000000227</v>
      </c>
      <c r="V132" s="112">
        <v>17.319901123574287</v>
      </c>
      <c r="W132" s="113"/>
      <c r="X132" s="116"/>
      <c r="Y132" s="282"/>
      <c r="Z132" s="283"/>
      <c r="AA132" s="117">
        <f t="shared" si="55"/>
        <v>-423.3075000000008</v>
      </c>
      <c r="AB132" s="110">
        <f t="shared" si="56"/>
        <v>0.88241458333333311</v>
      </c>
      <c r="AC132" s="278"/>
    </row>
    <row r="133" spans="1:29" ht="15.75" customHeight="1">
      <c r="A133" s="299"/>
      <c r="B133" s="100" t="s">
        <v>120</v>
      </c>
      <c r="C133" s="280" t="s">
        <v>237</v>
      </c>
      <c r="D133" s="281"/>
      <c r="E133" s="101">
        <v>30</v>
      </c>
      <c r="F133" s="102">
        <v>2318</v>
      </c>
      <c r="G133" s="121">
        <f t="shared" si="57"/>
        <v>69540</v>
      </c>
      <c r="H133" s="62"/>
      <c r="I133" s="104">
        <v>4</v>
      </c>
      <c r="J133" s="105">
        <v>3600</v>
      </c>
      <c r="K133" s="106">
        <f t="shared" si="47"/>
        <v>900</v>
      </c>
      <c r="L133" s="118">
        <v>4</v>
      </c>
      <c r="M133" s="105">
        <f t="shared" si="58"/>
        <v>3186</v>
      </c>
      <c r="N133" s="106">
        <f t="shared" si="51"/>
        <v>796.5</v>
      </c>
      <c r="O133" s="123">
        <f t="shared" si="52"/>
        <v>0</v>
      </c>
      <c r="P133" s="124">
        <f t="shared" si="53"/>
        <v>-103.5</v>
      </c>
      <c r="Q133" s="125">
        <f t="shared" si="54"/>
        <v>0.88500000000000001</v>
      </c>
      <c r="R133" s="293"/>
      <c r="S133" s="47">
        <v>1.0333333333333332</v>
      </c>
      <c r="T133" s="120">
        <v>1.0636458333333332</v>
      </c>
      <c r="U133" s="111">
        <v>14.750000000000227</v>
      </c>
      <c r="V133" s="112">
        <v>43.653483992467045</v>
      </c>
      <c r="W133" s="113"/>
      <c r="X133" s="116"/>
      <c r="Y133" s="282"/>
      <c r="Z133" s="283"/>
      <c r="AA133" s="117">
        <f t="shared" si="55"/>
        <v>-414</v>
      </c>
      <c r="AB133" s="110">
        <f t="shared" si="56"/>
        <v>0.88500000000000001</v>
      </c>
      <c r="AC133" s="278"/>
    </row>
    <row r="134" spans="1:29" ht="15.75" customHeight="1">
      <c r="A134" s="299"/>
      <c r="B134" s="100" t="s">
        <v>120</v>
      </c>
      <c r="C134" s="280" t="s">
        <v>151</v>
      </c>
      <c r="D134" s="281"/>
      <c r="E134" s="101">
        <v>14.28</v>
      </c>
      <c r="F134" s="102">
        <v>7563</v>
      </c>
      <c r="G134" s="121">
        <f t="shared" si="57"/>
        <v>107999.64</v>
      </c>
      <c r="H134" s="62"/>
      <c r="I134" s="104">
        <v>3</v>
      </c>
      <c r="J134" s="105">
        <v>3600</v>
      </c>
      <c r="K134" s="106">
        <f t="shared" si="47"/>
        <v>1200</v>
      </c>
      <c r="L134" s="118">
        <v>3</v>
      </c>
      <c r="M134" s="105">
        <f t="shared" si="58"/>
        <v>3183.1069194312836</v>
      </c>
      <c r="N134" s="106">
        <f t="shared" si="51"/>
        <v>1061.0356398104279</v>
      </c>
      <c r="O134" s="123">
        <f t="shared" si="52"/>
        <v>0</v>
      </c>
      <c r="P134" s="124">
        <f t="shared" si="53"/>
        <v>-138.96436018957206</v>
      </c>
      <c r="Q134" s="125">
        <f t="shared" si="54"/>
        <v>0.88419636650868993</v>
      </c>
      <c r="R134" s="293"/>
      <c r="S134" s="47">
        <v>1.0736111111111111</v>
      </c>
      <c r="T134" s="120">
        <v>1.1726041666666667</v>
      </c>
      <c r="U134" s="111">
        <v>14.750000000000227</v>
      </c>
      <c r="V134" s="112">
        <v>142.5588305657906</v>
      </c>
      <c r="W134" s="126"/>
      <c r="X134" s="127"/>
      <c r="Y134" s="282"/>
      <c r="Z134" s="283"/>
      <c r="AA134" s="117">
        <f t="shared" si="55"/>
        <v>-416.89308056871641</v>
      </c>
      <c r="AB134" s="110">
        <f t="shared" si="56"/>
        <v>0.88419636650868993</v>
      </c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9">AVERAGE(I124:I139)</f>
        <v>3.5454545454545454</v>
      </c>
      <c r="J140" s="137">
        <f t="shared" si="59"/>
        <v>3436.3636363636365</v>
      </c>
      <c r="K140" s="138">
        <f t="shared" ref="K140" si="60">J140/I140</f>
        <v>969.23076923076928</v>
      </c>
      <c r="L140" s="136">
        <f t="shared" ref="L140:M140" si="61">AVERAGE(L124:L139)</f>
        <v>3.5454545454545454</v>
      </c>
      <c r="M140" s="137">
        <f t="shared" si="61"/>
        <v>3051.6027279816221</v>
      </c>
      <c r="N140" s="138">
        <f t="shared" ref="N140:N152" si="62">M140/L140</f>
        <v>860.7084617384063</v>
      </c>
      <c r="O140" s="139">
        <f t="shared" ref="O140:O152" si="63">L140-I140</f>
        <v>0</v>
      </c>
      <c r="P140" s="140">
        <f t="shared" ref="P140:P152" si="64">N140-K140</f>
        <v>-108.52230749236298</v>
      </c>
      <c r="Q140" s="141">
        <f t="shared" ref="Q140:Q152" si="65">N140/K140</f>
        <v>0.8880325398888318</v>
      </c>
      <c r="R140" s="294"/>
      <c r="S140" s="142">
        <v>0.70833333333333337</v>
      </c>
      <c r="T140" s="143">
        <v>1.1726041666666667</v>
      </c>
      <c r="U140" s="144"/>
      <c r="V140" s="166"/>
      <c r="W140" s="99"/>
      <c r="X140" s="69"/>
      <c r="Y140" s="285"/>
      <c r="Z140" s="286"/>
      <c r="AA140" s="168">
        <f t="shared" ref="AA140:AA152" si="66">M140-J140</f>
        <v>-384.76090838201435</v>
      </c>
      <c r="AB140" s="141">
        <f t="shared" ref="AB140:AB152" si="67">M140/J140</f>
        <v>0.8880325398888318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604</v>
      </c>
      <c r="G141" s="148">
        <f t="shared" ref="G141:G152" si="68">E141*F141</f>
        <v>10980.72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69">F141/V141*60</f>
        <v>2699.4545762580187</v>
      </c>
      <c r="N141" s="152">
        <f t="shared" si="62"/>
        <v>674.86364406450468</v>
      </c>
      <c r="O141" s="154">
        <f t="shared" si="63"/>
        <v>0</v>
      </c>
      <c r="P141" s="155">
        <f t="shared" si="64"/>
        <v>-75.136355935495317</v>
      </c>
      <c r="Q141" s="156">
        <f t="shared" si="65"/>
        <v>0.89981819208600622</v>
      </c>
      <c r="R141" s="292">
        <f>Q157</f>
        <v>0.8881310953695043</v>
      </c>
      <c r="S141" s="157">
        <v>0.70833333333333337</v>
      </c>
      <c r="T141" s="158">
        <v>0.71765046296296298</v>
      </c>
      <c r="U141" s="159"/>
      <c r="V141" s="160">
        <v>13.4249341769758</v>
      </c>
      <c r="W141" s="158"/>
      <c r="X141" s="169"/>
      <c r="Y141" s="295"/>
      <c r="Z141" s="296"/>
      <c r="AA141" s="171">
        <f t="shared" si="66"/>
        <v>-300.54542374198127</v>
      </c>
      <c r="AB141" s="156">
        <f t="shared" si="67"/>
        <v>0.89981819208600622</v>
      </c>
      <c r="AC141" s="277">
        <f>AB157</f>
        <v>0.8881310953695043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1056</v>
      </c>
      <c r="G142" s="103">
        <f t="shared" si="68"/>
        <v>19198.079999999998</v>
      </c>
      <c r="H142" s="26">
        <v>2</v>
      </c>
      <c r="I142" s="104">
        <v>3</v>
      </c>
      <c r="J142" s="105">
        <v>3600</v>
      </c>
      <c r="K142" s="106">
        <f t="shared" si="47"/>
        <v>1200</v>
      </c>
      <c r="L142" s="107">
        <v>3</v>
      </c>
      <c r="M142" s="105">
        <f t="shared" si="69"/>
        <v>3177.1707185122573</v>
      </c>
      <c r="N142" s="106">
        <f t="shared" si="62"/>
        <v>1059.0569061707524</v>
      </c>
      <c r="O142" s="108">
        <f t="shared" si="63"/>
        <v>0</v>
      </c>
      <c r="P142" s="109">
        <f t="shared" si="64"/>
        <v>-140.94309382924757</v>
      </c>
      <c r="Q142" s="110">
        <f t="shared" si="65"/>
        <v>0.8825474218089604</v>
      </c>
      <c r="R142" s="293"/>
      <c r="S142" s="47">
        <v>0.72777777777777775</v>
      </c>
      <c r="T142" s="48">
        <v>0.74162037037037032</v>
      </c>
      <c r="U142" s="111">
        <v>14.750000000000227</v>
      </c>
      <c r="V142" s="112">
        <v>19.94227116308971</v>
      </c>
      <c r="W142" s="113"/>
      <c r="X142" s="13"/>
      <c r="Y142" s="282"/>
      <c r="Z142" s="283"/>
      <c r="AA142" s="172">
        <f t="shared" si="66"/>
        <v>-422.82928148774272</v>
      </c>
      <c r="AB142" s="110">
        <f t="shared" si="67"/>
        <v>0.8825474218089604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1059</v>
      </c>
      <c r="G143" s="103">
        <f t="shared" si="68"/>
        <v>26506.77</v>
      </c>
      <c r="H143" s="26">
        <v>2</v>
      </c>
      <c r="I143" s="104">
        <v>5</v>
      </c>
      <c r="J143" s="105">
        <v>3600</v>
      </c>
      <c r="K143" s="106">
        <f t="shared" si="47"/>
        <v>720</v>
      </c>
      <c r="L143" s="107">
        <v>5</v>
      </c>
      <c r="M143" s="105">
        <f t="shared" si="69"/>
        <v>3210.6426831421104</v>
      </c>
      <c r="N143" s="106">
        <f t="shared" si="62"/>
        <v>642.12853662842213</v>
      </c>
      <c r="O143" s="108">
        <f t="shared" si="63"/>
        <v>0</v>
      </c>
      <c r="P143" s="109">
        <f t="shared" si="64"/>
        <v>-77.871463371577875</v>
      </c>
      <c r="Q143" s="110">
        <f t="shared" si="65"/>
        <v>0.89184518976169735</v>
      </c>
      <c r="R143" s="293"/>
      <c r="S143" s="47">
        <v>0.75138888888888877</v>
      </c>
      <c r="T143" s="48">
        <v>0.76512731481481466</v>
      </c>
      <c r="U143" s="111">
        <v>14.750000000000227</v>
      </c>
      <c r="V143" s="112">
        <v>19.790430225582213</v>
      </c>
      <c r="W143" s="113"/>
      <c r="X143" s="13"/>
      <c r="Y143" s="282"/>
      <c r="Z143" s="283"/>
      <c r="AA143" s="172">
        <f t="shared" si="66"/>
        <v>-389.3573168578896</v>
      </c>
      <c r="AB143" s="110">
        <f t="shared" si="67"/>
        <v>0.89184518976169735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1324</v>
      </c>
      <c r="G144" s="103">
        <f t="shared" si="68"/>
        <v>32861.68</v>
      </c>
      <c r="H144" s="26">
        <v>2</v>
      </c>
      <c r="I144" s="104">
        <v>5</v>
      </c>
      <c r="J144" s="105">
        <v>3600</v>
      </c>
      <c r="K144" s="106">
        <f t="shared" si="47"/>
        <v>720</v>
      </c>
      <c r="L144" s="107">
        <v>5</v>
      </c>
      <c r="M144" s="105">
        <f t="shared" si="69"/>
        <v>3213.591776733902</v>
      </c>
      <c r="N144" s="106">
        <f t="shared" si="62"/>
        <v>642.71835534678041</v>
      </c>
      <c r="O144" s="108">
        <f t="shared" si="63"/>
        <v>0</v>
      </c>
      <c r="P144" s="109">
        <f t="shared" si="64"/>
        <v>-77.281644653219587</v>
      </c>
      <c r="Q144" s="110">
        <f t="shared" si="65"/>
        <v>0.89266438242608392</v>
      </c>
      <c r="R144" s="293"/>
      <c r="S144" s="47">
        <v>0.7749999999999998</v>
      </c>
      <c r="T144" s="48">
        <v>0.79216435185185163</v>
      </c>
      <c r="U144" s="111">
        <v>14.750000000000227</v>
      </c>
      <c r="V144" s="112">
        <v>24.720003509822881</v>
      </c>
      <c r="W144" s="113"/>
      <c r="X144" s="13"/>
      <c r="Y144" s="282"/>
      <c r="Z144" s="283"/>
      <c r="AA144" s="172">
        <f t="shared" si="66"/>
        <v>-386.40822326609805</v>
      </c>
      <c r="AB144" s="110">
        <f t="shared" si="67"/>
        <v>0.89266438242608392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1560</v>
      </c>
      <c r="G145" s="103">
        <f t="shared" si="68"/>
        <v>27908.400000000001</v>
      </c>
      <c r="H145" s="13">
        <v>2</v>
      </c>
      <c r="I145" s="104">
        <v>4</v>
      </c>
      <c r="J145" s="105">
        <v>3600</v>
      </c>
      <c r="K145" s="106">
        <f t="shared" si="47"/>
        <v>900</v>
      </c>
      <c r="L145" s="107">
        <v>4</v>
      </c>
      <c r="M145" s="105">
        <f t="shared" si="69"/>
        <v>3180.1713294797783</v>
      </c>
      <c r="N145" s="106">
        <f t="shared" si="62"/>
        <v>795.04283236994456</v>
      </c>
      <c r="O145" s="108">
        <f t="shared" si="63"/>
        <v>0</v>
      </c>
      <c r="P145" s="109">
        <f t="shared" si="64"/>
        <v>-104.95716763005544</v>
      </c>
      <c r="Q145" s="110">
        <f t="shared" si="65"/>
        <v>0.88338092485549391</v>
      </c>
      <c r="R145" s="293"/>
      <c r="S145" s="47">
        <v>0.80208333333333315</v>
      </c>
      <c r="T145" s="48">
        <v>0.82251157407407394</v>
      </c>
      <c r="U145" s="111">
        <v>14.750000000000227</v>
      </c>
      <c r="V145" s="112">
        <v>29.432376530264285</v>
      </c>
      <c r="W145" s="113"/>
      <c r="X145" s="116"/>
      <c r="Y145" s="282"/>
      <c r="Z145" s="283"/>
      <c r="AA145" s="172">
        <f t="shared" si="66"/>
        <v>-419.82867052022175</v>
      </c>
      <c r="AB145" s="110">
        <f t="shared" si="67"/>
        <v>0.88338092485549391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2469</v>
      </c>
      <c r="G146" s="121">
        <f t="shared" si="68"/>
        <v>41133.54</v>
      </c>
      <c r="H146" s="122">
        <v>2</v>
      </c>
      <c r="I146" s="104">
        <v>5</v>
      </c>
      <c r="J146" s="105">
        <v>3600</v>
      </c>
      <c r="K146" s="106">
        <f t="shared" si="47"/>
        <v>720</v>
      </c>
      <c r="L146" s="107">
        <v>5</v>
      </c>
      <c r="M146" s="105">
        <f t="shared" si="69"/>
        <v>3169.7431015247253</v>
      </c>
      <c r="N146" s="106">
        <f t="shared" si="62"/>
        <v>633.94862030494505</v>
      </c>
      <c r="O146" s="108">
        <f t="shared" si="63"/>
        <v>0</v>
      </c>
      <c r="P146" s="109">
        <f t="shared" si="64"/>
        <v>-86.051379695054948</v>
      </c>
      <c r="Q146" s="110">
        <f t="shared" si="65"/>
        <v>0.88048419486797924</v>
      </c>
      <c r="R146" s="293"/>
      <c r="S146" s="47">
        <v>0.83263888888888871</v>
      </c>
      <c r="T146" s="120">
        <v>0.86509259259259241</v>
      </c>
      <c r="U146" s="111">
        <v>14.750000000000227</v>
      </c>
      <c r="V146" s="112">
        <v>46.73564868040598</v>
      </c>
      <c r="W146" s="113"/>
      <c r="X146" s="50"/>
      <c r="Y146" s="282"/>
      <c r="Z146" s="283"/>
      <c r="AA146" s="172">
        <f t="shared" si="66"/>
        <v>-430.25689847527474</v>
      </c>
      <c r="AB146" s="110">
        <f t="shared" si="67"/>
        <v>0.88048419486797924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1234</v>
      </c>
      <c r="G147" s="121">
        <f t="shared" si="68"/>
        <v>22434.12</v>
      </c>
      <c r="H147" s="62"/>
      <c r="I147" s="104">
        <v>4</v>
      </c>
      <c r="J147" s="105">
        <v>3000</v>
      </c>
      <c r="K147" s="106">
        <f t="shared" si="47"/>
        <v>750</v>
      </c>
      <c r="L147" s="107">
        <v>4</v>
      </c>
      <c r="M147" s="105">
        <f t="shared" si="69"/>
        <v>2699.4122104756138</v>
      </c>
      <c r="N147" s="106">
        <f t="shared" si="62"/>
        <v>674.85305261890346</v>
      </c>
      <c r="O147" s="123">
        <f t="shared" si="63"/>
        <v>0</v>
      </c>
      <c r="P147" s="124">
        <f t="shared" si="64"/>
        <v>-75.146947381096538</v>
      </c>
      <c r="Q147" s="125">
        <f t="shared" si="65"/>
        <v>0.89980407015853792</v>
      </c>
      <c r="R147" s="293"/>
      <c r="S147" s="47">
        <v>0.87499999999999978</v>
      </c>
      <c r="T147" s="120">
        <v>0.89403935185185168</v>
      </c>
      <c r="U147" s="111">
        <v>14.750000000000227</v>
      </c>
      <c r="V147" s="112">
        <v>27.428193335079701</v>
      </c>
      <c r="W147" s="113"/>
      <c r="X147" s="116"/>
      <c r="Y147" s="282"/>
      <c r="Z147" s="283"/>
      <c r="AA147" s="172">
        <f t="shared" si="66"/>
        <v>-300.58778952438615</v>
      </c>
      <c r="AB147" s="110">
        <f t="shared" si="67"/>
        <v>0.89980407015853792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2700</v>
      </c>
      <c r="G148" s="121">
        <f t="shared" si="68"/>
        <v>49086</v>
      </c>
      <c r="H148" s="62"/>
      <c r="I148" s="104">
        <v>3</v>
      </c>
      <c r="J148" s="105">
        <v>3600</v>
      </c>
      <c r="K148" s="106">
        <f t="shared" si="47"/>
        <v>1200</v>
      </c>
      <c r="L148" s="118">
        <v>3</v>
      </c>
      <c r="M148" s="105">
        <f t="shared" si="69"/>
        <v>3177.1707185122573</v>
      </c>
      <c r="N148" s="106">
        <f t="shared" si="62"/>
        <v>1059.0569061707524</v>
      </c>
      <c r="O148" s="123">
        <f t="shared" si="63"/>
        <v>0</v>
      </c>
      <c r="P148" s="124">
        <f t="shared" si="64"/>
        <v>-140.94309382924757</v>
      </c>
      <c r="Q148" s="125">
        <f t="shared" si="65"/>
        <v>0.8825474218089604</v>
      </c>
      <c r="R148" s="293"/>
      <c r="S148" s="47">
        <v>0.90416666666666645</v>
      </c>
      <c r="T148" s="120">
        <v>0.93957175925925907</v>
      </c>
      <c r="U148" s="111">
        <v>14.750000000000227</v>
      </c>
      <c r="V148" s="112">
        <v>50.988761496536192</v>
      </c>
      <c r="W148" s="113"/>
      <c r="X148" s="116"/>
      <c r="Y148" s="282"/>
      <c r="Z148" s="283"/>
      <c r="AA148" s="172">
        <f t="shared" si="66"/>
        <v>-422.82928148774272</v>
      </c>
      <c r="AB148" s="110">
        <f t="shared" si="67"/>
        <v>0.8825474218089604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2322</v>
      </c>
      <c r="G149" s="121">
        <f t="shared" si="68"/>
        <v>58119.66</v>
      </c>
      <c r="H149" s="62"/>
      <c r="I149" s="104">
        <v>5</v>
      </c>
      <c r="J149" s="105">
        <v>3600</v>
      </c>
      <c r="K149" s="106">
        <f t="shared" si="47"/>
        <v>720</v>
      </c>
      <c r="L149" s="118">
        <v>5</v>
      </c>
      <c r="M149" s="105">
        <f t="shared" si="69"/>
        <v>3210.6426831421113</v>
      </c>
      <c r="N149" s="106">
        <f t="shared" si="62"/>
        <v>642.12853662842224</v>
      </c>
      <c r="O149" s="123">
        <f t="shared" si="63"/>
        <v>0</v>
      </c>
      <c r="P149" s="124">
        <f t="shared" si="64"/>
        <v>-77.871463371577761</v>
      </c>
      <c r="Q149" s="125">
        <f t="shared" si="65"/>
        <v>0.89184518976169758</v>
      </c>
      <c r="R149" s="293"/>
      <c r="S149" s="47">
        <v>0.94930555555555529</v>
      </c>
      <c r="T149" s="120">
        <v>0.97943287037037008</v>
      </c>
      <c r="U149" s="111">
        <v>14.750000000000227</v>
      </c>
      <c r="V149" s="112">
        <v>43.393181287820482</v>
      </c>
      <c r="W149" s="126"/>
      <c r="X149" s="127"/>
      <c r="Y149" s="282"/>
      <c r="Z149" s="283"/>
      <c r="AA149" s="172">
        <f t="shared" si="66"/>
        <v>-389.35731685788869</v>
      </c>
      <c r="AB149" s="110">
        <f t="shared" si="67"/>
        <v>0.89184518976169758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2899</v>
      </c>
      <c r="G150" s="121">
        <f t="shared" si="68"/>
        <v>71953.180000000008</v>
      </c>
      <c r="H150" s="62"/>
      <c r="I150" s="104">
        <v>5</v>
      </c>
      <c r="J150" s="105">
        <v>3600</v>
      </c>
      <c r="K150" s="106">
        <f t="shared" si="47"/>
        <v>720</v>
      </c>
      <c r="L150" s="118">
        <v>5</v>
      </c>
      <c r="M150" s="105">
        <f t="shared" si="69"/>
        <v>3213.5917767339024</v>
      </c>
      <c r="N150" s="106">
        <f t="shared" si="62"/>
        <v>642.71835534678053</v>
      </c>
      <c r="O150" s="123">
        <f t="shared" si="63"/>
        <v>0</v>
      </c>
      <c r="P150" s="124">
        <f t="shared" si="64"/>
        <v>-77.281644653219473</v>
      </c>
      <c r="Q150" s="125">
        <f t="shared" si="65"/>
        <v>0.89266438242608404</v>
      </c>
      <c r="R150" s="293"/>
      <c r="S150" s="47">
        <v>0.98958333333333304</v>
      </c>
      <c r="T150" s="120">
        <v>1.0271643518518516</v>
      </c>
      <c r="U150" s="111">
        <v>14.750000000000227</v>
      </c>
      <c r="V150" s="112">
        <v>54.126352095903719</v>
      </c>
      <c r="W150" s="126"/>
      <c r="X150" s="127"/>
      <c r="Y150" s="282"/>
      <c r="Z150" s="283"/>
      <c r="AA150" s="172">
        <f t="shared" si="66"/>
        <v>-386.40822326609759</v>
      </c>
      <c r="AB150" s="110">
        <f t="shared" si="67"/>
        <v>0.89266438242608404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4148</v>
      </c>
      <c r="G151" s="121">
        <f t="shared" si="68"/>
        <v>74207.72</v>
      </c>
      <c r="H151" s="62"/>
      <c r="I151" s="104">
        <v>4</v>
      </c>
      <c r="J151" s="105">
        <v>3600</v>
      </c>
      <c r="K151" s="106">
        <f t="shared" si="47"/>
        <v>900</v>
      </c>
      <c r="L151" s="118">
        <v>4</v>
      </c>
      <c r="M151" s="105">
        <f t="shared" si="69"/>
        <v>3180.1713294797783</v>
      </c>
      <c r="N151" s="106">
        <f t="shared" si="62"/>
        <v>795.04283236994456</v>
      </c>
      <c r="O151" s="123">
        <f t="shared" si="63"/>
        <v>0</v>
      </c>
      <c r="P151" s="124">
        <f t="shared" si="64"/>
        <v>-104.95716763005544</v>
      </c>
      <c r="Q151" s="125">
        <f t="shared" si="65"/>
        <v>0.88338092485549391</v>
      </c>
      <c r="R151" s="293"/>
      <c r="S151" s="47">
        <v>1.0374999999999999</v>
      </c>
      <c r="T151" s="120">
        <v>1.0918402777777776</v>
      </c>
      <c r="U151" s="111">
        <v>14.750000000000227</v>
      </c>
      <c r="V151" s="112">
        <v>78.259934517651445</v>
      </c>
      <c r="W151" s="126"/>
      <c r="X151" s="127"/>
      <c r="Y151" s="282"/>
      <c r="Z151" s="283"/>
      <c r="AA151" s="172">
        <f t="shared" si="66"/>
        <v>-419.82867052022175</v>
      </c>
      <c r="AB151" s="110">
        <f t="shared" si="67"/>
        <v>0.88338092485549391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6290</v>
      </c>
      <c r="G152" s="121">
        <f t="shared" si="68"/>
        <v>104791.4</v>
      </c>
      <c r="H152" s="62"/>
      <c r="I152" s="104">
        <v>5</v>
      </c>
      <c r="J152" s="105">
        <v>3600</v>
      </c>
      <c r="K152" s="106">
        <f t="shared" si="47"/>
        <v>720</v>
      </c>
      <c r="L152" s="118">
        <v>5</v>
      </c>
      <c r="M152" s="105">
        <f t="shared" si="69"/>
        <v>3169.7431015247257</v>
      </c>
      <c r="N152" s="106">
        <f t="shared" si="62"/>
        <v>633.94862030494517</v>
      </c>
      <c r="O152" s="123">
        <f t="shared" si="63"/>
        <v>0</v>
      </c>
      <c r="P152" s="124">
        <f t="shared" si="64"/>
        <v>-86.051379695054834</v>
      </c>
      <c r="Q152" s="125">
        <f t="shared" si="65"/>
        <v>0.88048419486797935</v>
      </c>
      <c r="R152" s="293"/>
      <c r="S152" s="47">
        <v>1.1020833333333333</v>
      </c>
      <c r="T152" s="120">
        <v>1.1847569444444443</v>
      </c>
      <c r="U152" s="111">
        <v>14.750000000000227</v>
      </c>
      <c r="V152" s="112">
        <v>119.06327671111931</v>
      </c>
      <c r="W152" s="126"/>
      <c r="X152" s="127"/>
      <c r="Y152" s="282"/>
      <c r="Z152" s="283"/>
      <c r="AA152" s="172">
        <f t="shared" si="66"/>
        <v>-430.25689847527428</v>
      </c>
      <c r="AB152" s="110">
        <f t="shared" si="67"/>
        <v>0.88048419486797935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0">AVERAGE(I141:I156)</f>
        <v>4.333333333333333</v>
      </c>
      <c r="J157" s="137">
        <f t="shared" si="70"/>
        <v>3500</v>
      </c>
      <c r="K157" s="138">
        <f t="shared" ref="K157" si="71">J157/I157</f>
        <v>807.69230769230774</v>
      </c>
      <c r="L157" s="136">
        <f t="shared" ref="L157:M157" si="72">AVERAGE(L141:L156)</f>
        <v>4.333333333333333</v>
      </c>
      <c r="M157" s="137">
        <f t="shared" si="72"/>
        <v>3108.4588337932651</v>
      </c>
      <c r="N157" s="138">
        <f>M157/L157</f>
        <v>717.33665395229195</v>
      </c>
      <c r="O157" s="139">
        <f>L157-I157</f>
        <v>0</v>
      </c>
      <c r="P157" s="140">
        <f>N157-K157</f>
        <v>-90.355653740015782</v>
      </c>
      <c r="Q157" s="141">
        <f>N157/K157</f>
        <v>0.8881310953695043</v>
      </c>
      <c r="R157" s="294"/>
      <c r="S157" s="142">
        <v>0.70833333333333337</v>
      </c>
      <c r="T157" s="143">
        <v>1.1847569444444443</v>
      </c>
      <c r="U157" s="144"/>
      <c r="V157" s="166"/>
      <c r="W157" s="167"/>
      <c r="X157" s="138"/>
      <c r="Y157" s="285"/>
      <c r="Z157" s="286"/>
      <c r="AA157" s="174">
        <f>M157-J157</f>
        <v>-391.54116620673494</v>
      </c>
      <c r="AB157" s="141">
        <f>M157/J157</f>
        <v>0.8881310953695043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400" priority="1" operator="greaterThan">
      <formula>0</formula>
    </cfRule>
  </conditionalFormatting>
  <conditionalFormatting sqref="P5:P157 AA5:AA157">
    <cfRule type="cellIs" dxfId="399" priority="4" operator="lessThan">
      <formula>0</formula>
    </cfRule>
  </conditionalFormatting>
  <conditionalFormatting sqref="Q5:Q157 AB5:AB157">
    <cfRule type="cellIs" dxfId="398" priority="2" operator="greaterThan">
      <formula>1</formula>
    </cfRule>
    <cfRule type="cellIs" dxfId="397" priority="3" operator="lessThan">
      <formula>0.8</formula>
    </cfRule>
  </conditionalFormatting>
  <conditionalFormatting sqref="AC5:AC6 R5:R157 AC90:AC95">
    <cfRule type="cellIs" dxfId="396" priority="5" operator="lessThan">
      <formula>0.8</formula>
    </cfRule>
  </conditionalFormatting>
  <conditionalFormatting sqref="AC12:AC20">
    <cfRule type="cellIs" dxfId="395" priority="13" operator="lessThan">
      <formula>0.8</formula>
    </cfRule>
  </conditionalFormatting>
  <conditionalFormatting sqref="AC22:AC27">
    <cfRule type="cellIs" dxfId="394" priority="12" operator="lessThan">
      <formula>0.8</formula>
    </cfRule>
  </conditionalFormatting>
  <conditionalFormatting sqref="AC39">
    <cfRule type="cellIs" dxfId="393" priority="11" operator="lessThan">
      <formula>0.8</formula>
    </cfRule>
  </conditionalFormatting>
  <conditionalFormatting sqref="AC56">
    <cfRule type="cellIs" dxfId="392" priority="7" operator="lessThan">
      <formula>0.8</formula>
    </cfRule>
  </conditionalFormatting>
  <conditionalFormatting sqref="AC73:AC78">
    <cfRule type="cellIs" dxfId="391" priority="6" operator="lessThan">
      <formula>0.8</formula>
    </cfRule>
  </conditionalFormatting>
  <conditionalFormatting sqref="AC107">
    <cfRule type="cellIs" dxfId="390" priority="10" operator="lessThan">
      <formula>0.8</formula>
    </cfRule>
  </conditionalFormatting>
  <conditionalFormatting sqref="AC124">
    <cfRule type="cellIs" dxfId="389" priority="9" operator="lessThan">
      <formula>0.8</formula>
    </cfRule>
  </conditionalFormatting>
  <conditionalFormatting sqref="AC141:AC146">
    <cfRule type="cellIs" dxfId="388" priority="8" operator="lessThan">
      <formula>0.8</formula>
    </cfRule>
  </conditionalFormatting>
  <dataValidations count="1">
    <dataValidation type="list" allowBlank="1" showInputMessage="1" showErrorMessage="1" sqref="Y5:Z157" xr:uid="{44B00A02-FB50-4A82-A770-727934C52BF1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E0B2-71BF-443C-9038-45C3B3F20AFE}">
  <sheetPr codeName="工作表36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U42" sqref="U42"/>
      <selection pane="bottomLeft" activeCell="AC126" sqref="AC1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60295</v>
      </c>
      <c r="E1" s="88" t="s">
        <v>3</v>
      </c>
      <c r="F1" s="89">
        <f>SUM(G5:G140)</f>
        <v>2826428.3900000006</v>
      </c>
      <c r="G1" s="90" t="s">
        <v>84</v>
      </c>
      <c r="H1" s="91">
        <f>L21+L38+L55+L72+L89+L106+L123+L140</f>
        <v>156.91666666666669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46130</v>
      </c>
      <c r="B2" s="343"/>
      <c r="C2" s="92" t="s">
        <v>40</v>
      </c>
      <c r="D2" s="93">
        <f>AVERAGE(N21,N38,N55,N72,N89,N106,N123,N140)</f>
        <v>129.09337000819392</v>
      </c>
      <c r="E2" s="93" t="s">
        <v>91</v>
      </c>
      <c r="F2" s="94">
        <f>F1/D1</f>
        <v>46.876662907372101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45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3689</v>
      </c>
      <c r="G5" s="148">
        <f t="shared" ref="G5:G7" si="0">E5*F5</f>
        <v>209424.53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1781.3585139318902</v>
      </c>
      <c r="N5" s="152">
        <f>M5/L5</f>
        <v>74.223271413828755</v>
      </c>
      <c r="O5" s="154">
        <f>L5-I5</f>
        <v>0</v>
      </c>
      <c r="P5" s="155">
        <f>N5-K5</f>
        <v>-9.1100619195045738</v>
      </c>
      <c r="Q5" s="156">
        <f>N5/K5</f>
        <v>0.89067925696594508</v>
      </c>
      <c r="R5" s="292">
        <f>Q21</f>
        <v>0.89347040825882873</v>
      </c>
      <c r="S5" s="157">
        <v>0.29166666666666669</v>
      </c>
      <c r="T5" s="158">
        <v>0.37795138888888891</v>
      </c>
      <c r="U5" s="159"/>
      <c r="V5" s="160">
        <v>124.25348309670069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-218.64148606810977</v>
      </c>
      <c r="AF5" s="132">
        <f>M5/J5</f>
        <v>0.89067925696594508</v>
      </c>
      <c r="AG5" s="367">
        <f>AF21</f>
        <v>0.89347040825882873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1895</v>
      </c>
      <c r="G6" s="103">
        <f t="shared" si="0"/>
        <v>146559.30000000002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1789.8641711229945</v>
      </c>
      <c r="N6" s="106">
        <f>M6/L6</f>
        <v>77.82018135317368</v>
      </c>
      <c r="O6" s="108">
        <f>L6-I6</f>
        <v>0</v>
      </c>
      <c r="P6" s="109">
        <f>N6-K6</f>
        <v>-9.1363403859567569</v>
      </c>
      <c r="Q6" s="110">
        <f>N6/K6</f>
        <v>0.89493208556149728</v>
      </c>
      <c r="R6" s="293"/>
      <c r="S6" s="47">
        <v>0.38194444444444442</v>
      </c>
      <c r="T6" s="48">
        <v>0.42605324074074069</v>
      </c>
      <c r="U6" s="111">
        <v>5.7499999999999396</v>
      </c>
      <c r="V6" s="112">
        <v>63.524373432573086</v>
      </c>
      <c r="W6" s="113">
        <v>0.42605324074074069</v>
      </c>
      <c r="X6" s="116">
        <v>0.46458333333333329</v>
      </c>
      <c r="Y6" s="12"/>
      <c r="Z6" s="198"/>
      <c r="AA6" s="282"/>
      <c r="AB6" s="283"/>
      <c r="AC6" s="12">
        <v>2</v>
      </c>
      <c r="AD6" s="198"/>
      <c r="AE6" s="117">
        <f>M6-J6</f>
        <v>-210.13582887700545</v>
      </c>
      <c r="AF6" s="110">
        <f>M6/J6</f>
        <v>0.89493208556149728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4008</v>
      </c>
      <c r="G7" s="103">
        <f t="shared" si="0"/>
        <v>238556.16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1789.5997644980873</v>
      </c>
      <c r="N7" s="106">
        <f>M7/L7</f>
        <v>74.566656854086972</v>
      </c>
      <c r="O7" s="108">
        <f>L7-I7</f>
        <v>0</v>
      </c>
      <c r="P7" s="109">
        <f>N7-K7</f>
        <v>-8.7666764792463567</v>
      </c>
      <c r="Q7" s="110">
        <f>N7/K7</f>
        <v>0.89479988224904372</v>
      </c>
      <c r="R7" s="293"/>
      <c r="S7" s="47">
        <v>0.46458333333333329</v>
      </c>
      <c r="T7" s="48">
        <v>0.55789351851851854</v>
      </c>
      <c r="U7" s="111">
        <v>55.483333333333348</v>
      </c>
      <c r="V7" s="112">
        <v>134.37641464344136</v>
      </c>
      <c r="W7" s="113"/>
      <c r="X7" s="116"/>
      <c r="Y7" s="12"/>
      <c r="Z7" s="198"/>
      <c r="AA7" s="282"/>
      <c r="AB7" s="283"/>
      <c r="AC7" s="12">
        <v>3</v>
      </c>
      <c r="AD7" s="198"/>
      <c r="AE7" s="117">
        <f>M7-J7</f>
        <v>-210.40023550191268</v>
      </c>
      <c r="AF7" s="110">
        <f>M7/J7</f>
        <v>0.89479988224904361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1786.9408165176574</v>
      </c>
      <c r="N21" s="138">
        <f>M21/L21</f>
        <v>75.504541542999604</v>
      </c>
      <c r="O21" s="139">
        <f>L21-I21</f>
        <v>0</v>
      </c>
      <c r="P21" s="140">
        <f>N21-K21</f>
        <v>-9.0025007105215167</v>
      </c>
      <c r="Q21" s="141">
        <f>N21/K21</f>
        <v>0.89347040825882873</v>
      </c>
      <c r="R21" s="294"/>
      <c r="S21" s="142">
        <v>0.29166666666666669</v>
      </c>
      <c r="T21" s="143">
        <v>0.55789351851851854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8</v>
      </c>
      <c r="AD21" s="180">
        <f>SUM(AD5:AD20)</f>
        <v>0</v>
      </c>
      <c r="AE21" s="168">
        <f>M21-J21</f>
        <v>-213.05918348234263</v>
      </c>
      <c r="AF21" s="141">
        <f>M21/J21</f>
        <v>0.89347040825882873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2380</v>
      </c>
      <c r="G22" s="148">
        <f t="shared" ref="G22:G25" si="5">E22*F22</f>
        <v>127948.79999999999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1784.8960953011258</v>
      </c>
      <c r="N22" s="152">
        <f>M22/L22</f>
        <v>89.244804765056287</v>
      </c>
      <c r="O22" s="154">
        <f>L22-I22</f>
        <v>0</v>
      </c>
      <c r="P22" s="155">
        <f>N22-K22</f>
        <v>-10.755195234943713</v>
      </c>
      <c r="Q22" s="156">
        <f>N22/K22</f>
        <v>0.89244804765056285</v>
      </c>
      <c r="R22" s="292">
        <f>Q38</f>
        <v>0.89372227978244789</v>
      </c>
      <c r="S22" s="157">
        <v>0.29166666666666669</v>
      </c>
      <c r="T22" s="158">
        <v>0.34722222222222221</v>
      </c>
      <c r="U22" s="159"/>
      <c r="V22" s="160">
        <v>80.004657064314173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-215.1039046988742</v>
      </c>
      <c r="AF22" s="156">
        <f>M22/J22</f>
        <v>0.89244804765056285</v>
      </c>
      <c r="AG22" s="362">
        <f>AF38</f>
        <v>0.89372227978244778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1659</v>
      </c>
      <c r="G23" s="103">
        <f t="shared" si="5"/>
        <v>78586.83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</v>
      </c>
      <c r="N23" s="106">
        <f>M23/L23</f>
        <v>85.047619047619051</v>
      </c>
      <c r="O23" s="108">
        <f>L23-I23</f>
        <v>0</v>
      </c>
      <c r="P23" s="109">
        <f>N23-K23</f>
        <v>-10.19047619047619</v>
      </c>
      <c r="Q23" s="110">
        <f>N23/K23</f>
        <v>0.89300000000000002</v>
      </c>
      <c r="R23" s="293"/>
      <c r="S23" s="47">
        <v>0.35069444444444442</v>
      </c>
      <c r="T23" s="48">
        <v>0.3893981481481481</v>
      </c>
      <c r="U23" s="111">
        <v>4.9999999999999822</v>
      </c>
      <c r="V23" s="112">
        <v>55.733482642777155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2424</v>
      </c>
      <c r="G24" s="103">
        <f t="shared" si="5"/>
        <v>144324.96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1790.4494679135732</v>
      </c>
      <c r="N24" s="106">
        <f>M24/L24</f>
        <v>77.845629039720578</v>
      </c>
      <c r="O24" s="108">
        <f>L24-I24</f>
        <v>0</v>
      </c>
      <c r="P24" s="109">
        <f>N24-K24</f>
        <v>-9.1108926994098596</v>
      </c>
      <c r="Q24" s="110">
        <f>N24/K24</f>
        <v>0.89522473395678659</v>
      </c>
      <c r="R24" s="293"/>
      <c r="S24" s="47">
        <v>0.39236111111111105</v>
      </c>
      <c r="T24" s="48">
        <v>0.44876157407407402</v>
      </c>
      <c r="U24" s="111">
        <v>5</v>
      </c>
      <c r="V24" s="112">
        <v>81.230999593349338</v>
      </c>
      <c r="W24" s="113">
        <v>0.44876157407407402</v>
      </c>
      <c r="X24" s="116">
        <v>0.48749999999999993</v>
      </c>
      <c r="Y24" s="12"/>
      <c r="Z24" s="198"/>
      <c r="AA24" s="282"/>
      <c r="AB24" s="283"/>
      <c r="AC24" s="12">
        <v>2</v>
      </c>
      <c r="AD24" s="198"/>
      <c r="AE24" s="117">
        <f>M24-J24</f>
        <v>-209.55053208642676</v>
      </c>
      <c r="AF24" s="110">
        <f>M24/J24</f>
        <v>0.89522473395678659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2012</v>
      </c>
      <c r="G25" s="103">
        <f t="shared" si="5"/>
        <v>143958.6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1788.4326750448836</v>
      </c>
      <c r="N25" s="106">
        <f>M25/L25</f>
        <v>81.292394320221987</v>
      </c>
      <c r="O25" s="108">
        <f>L25-I25</f>
        <v>0</v>
      </c>
      <c r="P25" s="109">
        <f>N25-K25</f>
        <v>-9.6166965888689191</v>
      </c>
      <c r="Q25" s="110">
        <f>N25/K25</f>
        <v>0.8942163375224419</v>
      </c>
      <c r="R25" s="293"/>
      <c r="S25" s="47">
        <v>0.48749999999999993</v>
      </c>
      <c r="T25" s="48">
        <v>0.53437499999999993</v>
      </c>
      <c r="U25" s="111">
        <v>55.783333333333317</v>
      </c>
      <c r="V25" s="112">
        <v>67.500444207087824</v>
      </c>
      <c r="W25" s="113"/>
      <c r="X25" s="116"/>
      <c r="Y25" s="12"/>
      <c r="Z25" s="198"/>
      <c r="AA25" s="282"/>
      <c r="AB25" s="283"/>
      <c r="AC25" s="12">
        <v>1</v>
      </c>
      <c r="AD25" s="198"/>
      <c r="AE25" s="117">
        <f>M25-J25</f>
        <v>-211.56732495511642</v>
      </c>
      <c r="AF25" s="110">
        <f>M25/J25</f>
        <v>0.89421633752244178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1787.4445595648956</v>
      </c>
      <c r="N38" s="138">
        <f>M38/L38</f>
        <v>83.136956258832356</v>
      </c>
      <c r="O38" s="139">
        <f>L38-I38</f>
        <v>0</v>
      </c>
      <c r="P38" s="140">
        <f>N38-K38</f>
        <v>-9.886299555121127</v>
      </c>
      <c r="Q38" s="141">
        <f>N38/K38</f>
        <v>0.89372227978244789</v>
      </c>
      <c r="R38" s="294"/>
      <c r="S38" s="142">
        <v>0.29166666666666669</v>
      </c>
      <c r="T38" s="143">
        <v>0.53437499999999993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6</v>
      </c>
      <c r="AD38" s="180">
        <f>SUM(AD22:AD37)</f>
        <v>0</v>
      </c>
      <c r="AE38" s="168">
        <f>M38-J38</f>
        <v>-212.5554404351044</v>
      </c>
      <c r="AF38" s="141">
        <f>M38/J38</f>
        <v>0.89372227978244778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3099</v>
      </c>
      <c r="G39" s="148">
        <f t="shared" ref="G39:G42" si="9">E39*F39</f>
        <v>61050.299999999996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1080.1219098143238</v>
      </c>
      <c r="N39" s="152">
        <f>M39/L39</f>
        <v>83.086300754947985</v>
      </c>
      <c r="O39" s="154">
        <f>L39-I39</f>
        <v>0</v>
      </c>
      <c r="P39" s="155">
        <f>N39-K39</f>
        <v>-9.221391552744322</v>
      </c>
      <c r="Q39" s="156">
        <f>N39/K39</f>
        <v>0.90010159151193647</v>
      </c>
      <c r="R39" s="292">
        <f>Q55</f>
        <v>0.89470578802115697</v>
      </c>
      <c r="S39" s="157">
        <v>0.25</v>
      </c>
      <c r="T39" s="158">
        <v>0.36953703703703705</v>
      </c>
      <c r="U39" s="159"/>
      <c r="V39" s="160">
        <v>172.1472347801589</v>
      </c>
      <c r="W39" s="158"/>
      <c r="X39" s="169"/>
      <c r="Y39" s="12"/>
      <c r="Z39" s="198"/>
      <c r="AA39" s="295"/>
      <c r="AB39" s="296"/>
      <c r="AC39" s="12">
        <v>4</v>
      </c>
      <c r="AD39" s="198"/>
      <c r="AE39" s="115">
        <f>M39-J39</f>
        <v>-119.87809018567623</v>
      </c>
      <c r="AF39" s="156">
        <f>M39/J39</f>
        <v>0.90010159151193647</v>
      </c>
      <c r="AG39" s="277">
        <f>AF55</f>
        <v>0.89470578802115697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1589</v>
      </c>
      <c r="G40" s="103">
        <f t="shared" si="9"/>
        <v>122909.15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1789.1662025924134</v>
      </c>
      <c r="N40" s="106">
        <f>M40/L40</f>
        <v>68.814084715092818</v>
      </c>
      <c r="O40" s="108">
        <f>L40-I40</f>
        <v>0</v>
      </c>
      <c r="P40" s="109">
        <f>N40-K40</f>
        <v>-8.1089922079841017</v>
      </c>
      <c r="Q40" s="110">
        <f>N40/K40</f>
        <v>0.89458310129620666</v>
      </c>
      <c r="R40" s="293"/>
      <c r="S40" s="47">
        <v>0.37361111111111112</v>
      </c>
      <c r="T40" s="48">
        <v>0.41061342592592592</v>
      </c>
      <c r="U40" s="111">
        <v>5.8666666666666512</v>
      </c>
      <c r="V40" s="112">
        <v>53.287391558066012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-210.83379740758664</v>
      </c>
      <c r="AF40" s="110">
        <f>M40/J40</f>
        <v>0.89458310129620666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1475</v>
      </c>
      <c r="G41" s="103">
        <f t="shared" si="9"/>
        <v>87526.5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1784.6164953622497</v>
      </c>
      <c r="N41" s="106">
        <f>M41/L41</f>
        <v>74.359020640093732</v>
      </c>
      <c r="O41" s="108">
        <f>L41-I41</f>
        <v>0</v>
      </c>
      <c r="P41" s="109">
        <f>N41-K41</f>
        <v>-8.9743126932395967</v>
      </c>
      <c r="Q41" s="110">
        <f>N41/K41</f>
        <v>0.89230824768112482</v>
      </c>
      <c r="R41" s="293"/>
      <c r="S41" s="47">
        <v>0.41388888888888886</v>
      </c>
      <c r="T41" s="48">
        <v>0.44832175925925921</v>
      </c>
      <c r="U41" s="111">
        <v>4.7166666666666313</v>
      </c>
      <c r="V41" s="112">
        <v>49.590486376198079</v>
      </c>
      <c r="W41" s="113">
        <v>0.44832175925925921</v>
      </c>
      <c r="X41" s="116">
        <v>0.48749999999999993</v>
      </c>
      <c r="Y41" s="12"/>
      <c r="Z41" s="198"/>
      <c r="AA41" s="282"/>
      <c r="AB41" s="283"/>
      <c r="AC41" s="12">
        <v>1</v>
      </c>
      <c r="AD41" s="198"/>
      <c r="AE41" s="117">
        <f>M41-J41</f>
        <v>-215.38350463775032</v>
      </c>
      <c r="AF41" s="110">
        <f>M41/J41</f>
        <v>0.89230824768112482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3217</v>
      </c>
      <c r="G42" s="103">
        <f t="shared" si="9"/>
        <v>188741.39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1787.9770659833434</v>
      </c>
      <c r="N42" s="106">
        <f>M42/L42</f>
        <v>77.738133303623627</v>
      </c>
      <c r="O42" s="108">
        <f>L42-I42</f>
        <v>0</v>
      </c>
      <c r="P42" s="109">
        <f>N42-K42</f>
        <v>-9.2183884355068102</v>
      </c>
      <c r="Q42" s="110">
        <f>N42/K42</f>
        <v>0.89398853299167169</v>
      </c>
      <c r="R42" s="293"/>
      <c r="S42" s="47">
        <v>0.48749999999999993</v>
      </c>
      <c r="T42" s="48">
        <v>0.56246527777777766</v>
      </c>
      <c r="U42" s="111">
        <v>56.416666666666643</v>
      </c>
      <c r="V42" s="112">
        <v>107.95440482556958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-212.02293401665656</v>
      </c>
      <c r="AF42" s="110">
        <f>M42/J42</f>
        <v>0.89398853299167169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1610.4704184380826</v>
      </c>
      <c r="N55" s="138">
        <f>M55/L55</f>
        <v>74.905600857585242</v>
      </c>
      <c r="O55" s="139">
        <f>L55-I55</f>
        <v>0</v>
      </c>
      <c r="P55" s="140">
        <f>N55-K55</f>
        <v>-8.8153293749729045</v>
      </c>
      <c r="Q55" s="141">
        <f>N55/K55</f>
        <v>0.89470578802115697</v>
      </c>
      <c r="R55" s="294"/>
      <c r="S55" s="142">
        <v>0.25</v>
      </c>
      <c r="T55" s="143">
        <v>0.56246527777777766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9</v>
      </c>
      <c r="AD55" s="191">
        <f>SUM(AD39:AD54)</f>
        <v>0</v>
      </c>
      <c r="AE55" s="168">
        <f>M55-J55</f>
        <v>-189.52958156191744</v>
      </c>
      <c r="AF55" s="141">
        <f>M55/J55</f>
        <v>0.89470578802115697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3093</v>
      </c>
      <c r="G56" s="148">
        <f t="shared" ref="G56:G59" si="13">E56*F56</f>
        <v>89263.98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3168.9855850874201</v>
      </c>
      <c r="N56" s="152">
        <f>M56/L56</f>
        <v>166.78871500460104</v>
      </c>
      <c r="O56" s="154">
        <f>L56-I56</f>
        <v>0</v>
      </c>
      <c r="P56" s="155">
        <f>N56-K56</f>
        <v>-22.684969205925285</v>
      </c>
      <c r="Q56" s="156">
        <f>N56/K56</f>
        <v>0.88027377363539439</v>
      </c>
      <c r="R56" s="292">
        <f>Q72</f>
        <v>0.8955657367616614</v>
      </c>
      <c r="S56" s="157">
        <v>0.29166666666666669</v>
      </c>
      <c r="T56" s="158">
        <v>0.33232638888888888</v>
      </c>
      <c r="U56" s="159"/>
      <c r="V56" s="160">
        <v>58.561326650806009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>M56-J56</f>
        <v>-431.01441491257992</v>
      </c>
      <c r="AF56" s="156">
        <f>M56/J56</f>
        <v>0.8802737736353945</v>
      </c>
      <c r="AG56" s="277">
        <f>AF72</f>
        <v>0.89556573676166129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5062</v>
      </c>
      <c r="G57" s="103">
        <f t="shared" si="13"/>
        <v>194785.75999999998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3259.1715802560016</v>
      </c>
      <c r="N57" s="106">
        <f>M57/L57</f>
        <v>162.95857901280007</v>
      </c>
      <c r="O57" s="108">
        <f>L57-I57</f>
        <v>0</v>
      </c>
      <c r="P57" s="109">
        <f>N57-K57</f>
        <v>-17.041420987199928</v>
      </c>
      <c r="Q57" s="110">
        <f>N57/K57</f>
        <v>0.90532543896000039</v>
      </c>
      <c r="R57" s="293"/>
      <c r="S57" s="47">
        <v>0.3354166666666667</v>
      </c>
      <c r="T57" s="48">
        <v>0.40012731481481484</v>
      </c>
      <c r="U57" s="111">
        <v>5</v>
      </c>
      <c r="V57" s="112">
        <v>93.1893251155999</v>
      </c>
      <c r="W57" s="113"/>
      <c r="X57" s="116"/>
      <c r="Y57" s="12"/>
      <c r="Z57" s="198"/>
      <c r="AA57" s="282"/>
      <c r="AB57" s="283"/>
      <c r="AC57" s="12">
        <v>2</v>
      </c>
      <c r="AD57" s="198"/>
      <c r="AE57" s="117">
        <f>M57-J57</f>
        <v>-340.82841974399844</v>
      </c>
      <c r="AF57" s="110">
        <f>M57/J57</f>
        <v>0.90532543896000039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4801</v>
      </c>
      <c r="G58" s="103">
        <f t="shared" si="13"/>
        <v>181477.8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3258.4081203244787</v>
      </c>
      <c r="N58" s="106">
        <f>M58/L58</f>
        <v>155.1622914440228</v>
      </c>
      <c r="O58" s="108">
        <f>L58-I58</f>
        <v>0</v>
      </c>
      <c r="P58" s="109">
        <f>N58-K58</f>
        <v>-16.266279984548618</v>
      </c>
      <c r="Q58" s="110">
        <f>N58/K58</f>
        <v>0.90511336675679976</v>
      </c>
      <c r="R58" s="293"/>
      <c r="S58" s="47">
        <v>0.40347222222222223</v>
      </c>
      <c r="T58" s="48">
        <v>0.46486111111111111</v>
      </c>
      <c r="U58" s="111">
        <v>4.8166666666666469</v>
      </c>
      <c r="V58" s="112">
        <v>88.405132003941361</v>
      </c>
      <c r="W58" s="113">
        <v>0.46486111111111111</v>
      </c>
      <c r="X58" s="116">
        <v>0.50416666666666665</v>
      </c>
      <c r="Y58" s="12"/>
      <c r="Z58" s="198"/>
      <c r="AA58" s="282"/>
      <c r="AB58" s="283"/>
      <c r="AC58" s="12">
        <v>3</v>
      </c>
      <c r="AD58" s="198"/>
      <c r="AE58" s="117">
        <f>M58-J58</f>
        <v>-341.59187967552134</v>
      </c>
      <c r="AF58" s="110">
        <f>M58/J58</f>
        <v>0.90511336675679965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2505</v>
      </c>
      <c r="G59" s="103">
        <f t="shared" si="13"/>
        <v>75074.849999999991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2484.1730769230762</v>
      </c>
      <c r="N59" s="106">
        <f>M59/L59</f>
        <v>118.29395604395602</v>
      </c>
      <c r="O59" s="108">
        <f>L59-I59</f>
        <v>0</v>
      </c>
      <c r="P59" s="109">
        <f>N59-K59</f>
        <v>-14.563186813186846</v>
      </c>
      <c r="Q59" s="110">
        <f>N59/K59</f>
        <v>0.89038461538461511</v>
      </c>
      <c r="R59" s="293"/>
      <c r="S59" s="47">
        <v>0.50416666666666665</v>
      </c>
      <c r="T59" s="48">
        <v>0.54618055555555556</v>
      </c>
      <c r="U59" s="111">
        <v>56.599999999999973</v>
      </c>
      <c r="V59" s="112">
        <v>60.503030725283921</v>
      </c>
      <c r="W59" s="113"/>
      <c r="X59" s="116"/>
      <c r="Y59" s="12"/>
      <c r="Z59" s="198"/>
      <c r="AA59" s="282"/>
      <c r="AB59" s="283"/>
      <c r="AC59" s="12">
        <v>2</v>
      </c>
      <c r="AD59" s="198"/>
      <c r="AE59" s="199">
        <f>M59-J59</f>
        <v>-305.82692307692378</v>
      </c>
      <c r="AF59" s="200">
        <f>M59/J59</f>
        <v>0.89038461538461511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3042.6845906477442</v>
      </c>
      <c r="N72" s="138">
        <f t="shared" ref="N72:N77" si="18">M72/L72</f>
        <v>150.25602916778985</v>
      </c>
      <c r="O72" s="139">
        <f t="shared" ref="O72:O77" si="19">L72-I72</f>
        <v>0</v>
      </c>
      <c r="P72" s="140">
        <f t="shared" ref="P72:P77" si="20">N72-K72</f>
        <v>-17.521748609987924</v>
      </c>
      <c r="Q72" s="141">
        <f t="shared" ref="Q72:Q77" si="21">N72/K72</f>
        <v>0.8955657367616614</v>
      </c>
      <c r="R72" s="294"/>
      <c r="S72" s="142">
        <v>0.29166666666666669</v>
      </c>
      <c r="T72" s="143">
        <v>0.54618055555555556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8</v>
      </c>
      <c r="AD72" s="191">
        <f>SUM(AD56:AD71)</f>
        <v>0</v>
      </c>
      <c r="AE72" s="168">
        <f t="shared" ref="AE72:AE77" si="22">M72-J72</f>
        <v>-354.81540935225576</v>
      </c>
      <c r="AF72" s="141">
        <f t="shared" ref="AF72:AF77" si="23">M72/J72</f>
        <v>0.89556573676166129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521</v>
      </c>
      <c r="G73" s="148">
        <f t="shared" ref="G73:G77" si="24">E73*F73</f>
        <v>14093.050000000001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2966.5080229075265</v>
      </c>
      <c r="N73" s="152">
        <f t="shared" si="18"/>
        <v>494.41800381792109</v>
      </c>
      <c r="O73" s="154">
        <f t="shared" si="19"/>
        <v>0</v>
      </c>
      <c r="P73" s="155">
        <f t="shared" si="20"/>
        <v>-51.08199618207891</v>
      </c>
      <c r="Q73" s="156">
        <f t="shared" si="21"/>
        <v>0.90635747720975457</v>
      </c>
      <c r="R73" s="292">
        <f>Q89</f>
        <v>0.89826887925061094</v>
      </c>
      <c r="S73" s="206">
        <v>0.29166666666666669</v>
      </c>
      <c r="T73" s="158">
        <v>0.29898148148148151</v>
      </c>
      <c r="U73" s="159"/>
      <c r="V73" s="160">
        <v>10.5376421565722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2"/>
        <v>-306.49197709247346</v>
      </c>
      <c r="AF73" s="156">
        <f t="shared" si="23"/>
        <v>0.90635747720975457</v>
      </c>
      <c r="AG73" s="277">
        <f>AF89</f>
        <v>0.89826887925061094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990</v>
      </c>
      <c r="G74" s="103">
        <f t="shared" si="24"/>
        <v>25947.9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2963.3466263350388</v>
      </c>
      <c r="N74" s="106">
        <f t="shared" si="18"/>
        <v>493.89110438917311</v>
      </c>
      <c r="O74" s="108">
        <f t="shared" si="19"/>
        <v>0</v>
      </c>
      <c r="P74" s="109">
        <f t="shared" si="20"/>
        <v>-51.608895610826892</v>
      </c>
      <c r="Q74" s="110">
        <f t="shared" si="21"/>
        <v>0.90539157541553272</v>
      </c>
      <c r="R74" s="293"/>
      <c r="S74" s="47">
        <v>0.30277777777777776</v>
      </c>
      <c r="T74" s="48">
        <v>0.31668981481481479</v>
      </c>
      <c r="U74" s="111">
        <v>5.4666666666665886</v>
      </c>
      <c r="V74" s="112">
        <v>20.044904457722449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-309.65337366496124</v>
      </c>
      <c r="AF74" s="110">
        <f t="shared" si="23"/>
        <v>0.90539157541553272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904</v>
      </c>
      <c r="G75" s="103">
        <f t="shared" si="24"/>
        <v>19815.68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3265.174976303314</v>
      </c>
      <c r="N75" s="106">
        <f t="shared" si="18"/>
        <v>544.19582938388567</v>
      </c>
      <c r="O75" s="108">
        <f t="shared" si="19"/>
        <v>0</v>
      </c>
      <c r="P75" s="109">
        <f t="shared" si="20"/>
        <v>-55.804170616114334</v>
      </c>
      <c r="Q75" s="110">
        <f t="shared" si="21"/>
        <v>0.90699304897314281</v>
      </c>
      <c r="R75" s="293"/>
      <c r="S75" s="47">
        <v>0.3208333333333333</v>
      </c>
      <c r="T75" s="48">
        <v>0.33236111111111111</v>
      </c>
      <c r="U75" s="111">
        <v>5.9666666666666668</v>
      </c>
      <c r="V75" s="112">
        <v>16.611667182813008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2"/>
        <v>-334.825023696686</v>
      </c>
      <c r="AF75" s="110">
        <f t="shared" si="23"/>
        <v>0.90699304897314281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2045</v>
      </c>
      <c r="G76" s="103">
        <f t="shared" si="24"/>
        <v>62086.2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2653.0180131291827</v>
      </c>
      <c r="N76" s="106">
        <f t="shared" si="18"/>
        <v>241.18345573901661</v>
      </c>
      <c r="O76" s="108">
        <f t="shared" si="19"/>
        <v>0</v>
      </c>
      <c r="P76" s="109">
        <f t="shared" si="20"/>
        <v>-31.54381698825614</v>
      </c>
      <c r="Q76" s="110">
        <f t="shared" si="21"/>
        <v>0.8843393377097275</v>
      </c>
      <c r="R76" s="293"/>
      <c r="S76" s="47">
        <v>0.33611111111111108</v>
      </c>
      <c r="T76" s="48">
        <v>0.36821759259259257</v>
      </c>
      <c r="U76" s="111">
        <v>5.3999999999999648</v>
      </c>
      <c r="V76" s="112">
        <v>46.249214816026729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2"/>
        <v>-346.98198687081731</v>
      </c>
      <c r="AF76" s="110">
        <f t="shared" si="23"/>
        <v>0.88433933770972761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1993</v>
      </c>
      <c r="G77" s="103">
        <f t="shared" si="24"/>
        <v>46217.670000000006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2206.2672460799995</v>
      </c>
      <c r="N77" s="106">
        <f t="shared" si="18"/>
        <v>367.71120767999992</v>
      </c>
      <c r="O77" s="108">
        <f t="shared" si="19"/>
        <v>0</v>
      </c>
      <c r="P77" s="109">
        <f t="shared" si="20"/>
        <v>-48.95545898666677</v>
      </c>
      <c r="Q77" s="110">
        <f t="shared" si="21"/>
        <v>0.88250689843199981</v>
      </c>
      <c r="R77" s="293"/>
      <c r="S77" s="47">
        <v>0.37222222222222218</v>
      </c>
      <c r="T77" s="48">
        <v>0.40986111111111106</v>
      </c>
      <c r="U77" s="111">
        <v>5.7666666666666355</v>
      </c>
      <c r="V77" s="112">
        <v>54.200142894050849</v>
      </c>
      <c r="W77" s="113"/>
      <c r="X77" s="13"/>
      <c r="Y77" s="12"/>
      <c r="Z77" s="198"/>
      <c r="AA77" s="282"/>
      <c r="AB77" s="283"/>
      <c r="AC77" s="12">
        <v>1</v>
      </c>
      <c r="AD77" s="198"/>
      <c r="AE77" s="117">
        <f t="shared" si="22"/>
        <v>-293.7327539200005</v>
      </c>
      <c r="AF77" s="110">
        <f t="shared" si="23"/>
        <v>0.88250689843199981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2810.8629769510117</v>
      </c>
      <c r="N89" s="138">
        <f>M89/L89</f>
        <v>401.55185385014454</v>
      </c>
      <c r="O89" s="139">
        <f>L89-I89</f>
        <v>0</v>
      </c>
      <c r="P89" s="140">
        <f>N89-K89</f>
        <v>-45.476717578426872</v>
      </c>
      <c r="Q89" s="141">
        <f>N89/K89</f>
        <v>0.89826887925061094</v>
      </c>
      <c r="R89" s="294"/>
      <c r="S89" s="142">
        <v>0.29166666666666669</v>
      </c>
      <c r="T89" s="143">
        <v>0.40986111111111106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5</v>
      </c>
      <c r="AD89" s="191">
        <f>SUM(AD73:AD88)</f>
        <v>0</v>
      </c>
      <c r="AE89" s="168">
        <f>M89-J89</f>
        <v>-318.33702304898816</v>
      </c>
      <c r="AF89" s="141">
        <f>M89/J89</f>
        <v>0.89826887925061094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1053</v>
      </c>
      <c r="G90" s="148">
        <f t="shared" ref="G90:G91" si="28">E90*F90</f>
        <v>61253.01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1606.2428571428604</v>
      </c>
      <c r="N90" s="152">
        <f>M90/L90</f>
        <v>84.539097744361072</v>
      </c>
      <c r="O90" s="154">
        <f>L90-I90</f>
        <v>0</v>
      </c>
      <c r="P90" s="155">
        <f>N90-K90</f>
        <v>-10.197744360902092</v>
      </c>
      <c r="Q90" s="156">
        <f>N90/K90</f>
        <v>0.89235714285714463</v>
      </c>
      <c r="R90" s="292">
        <f>Q106</f>
        <v>0.89247089473545549</v>
      </c>
      <c r="S90" s="157">
        <v>0.70833333333333337</v>
      </c>
      <c r="T90" s="158">
        <v>0.73564814814814816</v>
      </c>
      <c r="U90" s="159"/>
      <c r="V90" s="160">
        <v>39.334027055150806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-193.75714285713957</v>
      </c>
      <c r="AF90" s="156">
        <f>M90/J90</f>
        <v>0.89235714285714474</v>
      </c>
      <c r="AG90" s="277">
        <f>AF106</f>
        <v>0.8924708947354556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2190</v>
      </c>
      <c r="G91" s="103">
        <f t="shared" si="28"/>
        <v>98506.2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1606.6523639047796</v>
      </c>
      <c r="N91" s="106">
        <f>M91/L91</f>
        <v>76.507255424037126</v>
      </c>
      <c r="O91" s="108">
        <f>L91-I91</f>
        <v>0</v>
      </c>
      <c r="P91" s="109">
        <f>N91-K91</f>
        <v>-9.2070302902485821</v>
      </c>
      <c r="Q91" s="110">
        <f>N91/K91</f>
        <v>0.89258464661376657</v>
      </c>
      <c r="R91" s="293"/>
      <c r="S91" s="47">
        <v>0.73888888888888893</v>
      </c>
      <c r="T91" s="48">
        <v>0.79568287037037044</v>
      </c>
      <c r="U91" s="111">
        <v>4.6666666666667034</v>
      </c>
      <c r="V91" s="112">
        <v>81.784960425818412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-193.34763609522042</v>
      </c>
      <c r="AF91" s="110">
        <f>M91/J91</f>
        <v>0.89258464661376646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1606.44761052382</v>
      </c>
      <c r="N106" s="138">
        <f>M106/L106</f>
        <v>80.322380526190997</v>
      </c>
      <c r="O106" s="139">
        <f>L106-I106</f>
        <v>0</v>
      </c>
      <c r="P106" s="140">
        <f>N106-K106</f>
        <v>-9.6776194738090027</v>
      </c>
      <c r="Q106" s="141">
        <f>N106/K106</f>
        <v>0.89247089473545549</v>
      </c>
      <c r="R106" s="294"/>
      <c r="S106" s="142">
        <v>0.70833333333333337</v>
      </c>
      <c r="T106" s="143">
        <v>0.79568287037037044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3</v>
      </c>
      <c r="AD106" s="180">
        <f t="shared" si="34"/>
        <v>0</v>
      </c>
      <c r="AE106" s="168">
        <f>M106-J106</f>
        <v>-193.55238947618</v>
      </c>
      <c r="AF106" s="141">
        <f>M106/J106</f>
        <v>0.8924708947354556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927</v>
      </c>
      <c r="G107" s="148">
        <f t="shared" ref="G107:G108" si="35">E107*F107</f>
        <v>50141.43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1785.9999999999998</v>
      </c>
      <c r="N107" s="152">
        <f>M107/L107</f>
        <v>89.299999999999983</v>
      </c>
      <c r="O107" s="154">
        <f>L107-I107</f>
        <v>1</v>
      </c>
      <c r="P107" s="155">
        <f>N107-K107</f>
        <v>-15.963157894736852</v>
      </c>
      <c r="Q107" s="156">
        <f>N107/K107</f>
        <v>0.84834999999999994</v>
      </c>
      <c r="R107" s="292">
        <f>Q123</f>
        <v>0.87058324781659424</v>
      </c>
      <c r="S107" s="157">
        <v>0.70833333333333337</v>
      </c>
      <c r="T107" s="158">
        <v>0.72995370370370372</v>
      </c>
      <c r="U107" s="159"/>
      <c r="V107" s="160">
        <v>31.142217245240765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-214.00000000000023</v>
      </c>
      <c r="AF107" s="156">
        <f>M107/J107</f>
        <v>0.8929999999999999</v>
      </c>
      <c r="AG107" s="362">
        <f>AF123</f>
        <v>0.89290589519650687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1613</v>
      </c>
      <c r="G108" s="103">
        <f t="shared" si="35"/>
        <v>81730.710000000006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1785.6235807860278</v>
      </c>
      <c r="N108" s="106">
        <f>M108/L108</f>
        <v>89.281179039301392</v>
      </c>
      <c r="O108" s="108">
        <f>L108-I108</f>
        <v>0</v>
      </c>
      <c r="P108" s="109">
        <f>N108-K108</f>
        <v>-10.718820960698608</v>
      </c>
      <c r="Q108" s="110">
        <f>N108/K108</f>
        <v>0.89281179039301395</v>
      </c>
      <c r="R108" s="293"/>
      <c r="S108" s="47">
        <v>0.73402777777777783</v>
      </c>
      <c r="T108" s="48">
        <v>0.77165509259259268</v>
      </c>
      <c r="U108" s="111">
        <v>5.8666666666667311</v>
      </c>
      <c r="V108" s="112">
        <v>54.199553053279935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-214.37641921397221</v>
      </c>
      <c r="AF108" s="110">
        <f>M108/J108</f>
        <v>0.89281179039301395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1785.8117903930138</v>
      </c>
      <c r="N123" s="138">
        <f>M123/L123</f>
        <v>89.290589519650695</v>
      </c>
      <c r="O123" s="139">
        <f>L123-I123</f>
        <v>0.5</v>
      </c>
      <c r="P123" s="140">
        <f>N123-K123</f>
        <v>-13.273513044451875</v>
      </c>
      <c r="Q123" s="141">
        <f>N123/K123</f>
        <v>0.87058324781659424</v>
      </c>
      <c r="R123" s="294"/>
      <c r="S123" s="142">
        <v>0.70833333333333337</v>
      </c>
      <c r="T123" s="143">
        <v>0.77165509259259268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2</v>
      </c>
      <c r="AD123" s="180">
        <f t="shared" si="41"/>
        <v>0</v>
      </c>
      <c r="AE123" s="168">
        <f>M123-J123</f>
        <v>-214.18820960698622</v>
      </c>
      <c r="AF123" s="141">
        <f>M123/J123</f>
        <v>0.89290589519650687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1762</v>
      </c>
      <c r="G124" s="148">
        <f t="shared" ref="G124:G126" si="42">E124*F124</f>
        <v>83871.199999999997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1786.6552486187848</v>
      </c>
      <c r="N124" s="152">
        <f>M124/L124</f>
        <v>77.680662983425421</v>
      </c>
      <c r="O124" s="154">
        <f>L124-I124</f>
        <v>0</v>
      </c>
      <c r="P124" s="155">
        <f>N124-K124</f>
        <v>-9.2758587557050163</v>
      </c>
      <c r="Q124" s="156">
        <f>N124/K124</f>
        <v>0.89332762430939228</v>
      </c>
      <c r="R124" s="292">
        <f>Q140</f>
        <v>0.89445859593711807</v>
      </c>
      <c r="S124" s="157">
        <v>0.70833333333333337</v>
      </c>
      <c r="T124" s="158">
        <v>0.74942129629629628</v>
      </c>
      <c r="U124" s="159"/>
      <c r="V124" s="160">
        <v>59.172019941580388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-213.34475138121525</v>
      </c>
      <c r="AF124" s="156">
        <f>M124/J124</f>
        <v>0.89332762430939239</v>
      </c>
      <c r="AG124" s="277">
        <f>AF140</f>
        <v>0.89445859593711807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1439</v>
      </c>
      <c r="G125" s="103">
        <f t="shared" si="42"/>
        <v>81835.929999999993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1789.6212968471127</v>
      </c>
      <c r="N125" s="106">
        <f>M125/L125</f>
        <v>77.809621602048381</v>
      </c>
      <c r="O125" s="108">
        <f>L125-I125</f>
        <v>0</v>
      </c>
      <c r="P125" s="109">
        <f>N125-K125</f>
        <v>-9.1469001370820564</v>
      </c>
      <c r="Q125" s="110">
        <f>N125/K125</f>
        <v>0.8948106484235564</v>
      </c>
      <c r="R125" s="293"/>
      <c r="S125" s="47">
        <v>0.75347222222222221</v>
      </c>
      <c r="T125" s="48">
        <v>0.78696759259259252</v>
      </c>
      <c r="U125" s="111">
        <v>5.8333333333333393</v>
      </c>
      <c r="V125" s="112">
        <v>48.244843840487675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-210.37870315288728</v>
      </c>
      <c r="AF125" s="110">
        <f>M125/J125</f>
        <v>0.8948106484235564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1950</v>
      </c>
      <c r="G126" s="103">
        <f t="shared" si="42"/>
        <v>110740.5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1790.4750301568113</v>
      </c>
      <c r="N126" s="106">
        <f>M126/L126</f>
        <v>77.846740441600488</v>
      </c>
      <c r="O126" s="108">
        <f>L126-I126</f>
        <v>0</v>
      </c>
      <c r="P126" s="109">
        <f>N126-K126</f>
        <v>-9.109781297529949</v>
      </c>
      <c r="Q126" s="110">
        <f>N126/K126</f>
        <v>0.89523751507840554</v>
      </c>
      <c r="R126" s="293"/>
      <c r="S126" s="47">
        <v>0.79027777777777775</v>
      </c>
      <c r="T126" s="48">
        <v>0.83564814814814814</v>
      </c>
      <c r="U126" s="111">
        <v>4.766666666666719</v>
      </c>
      <c r="V126" s="112">
        <v>65.345787028235208</v>
      </c>
      <c r="W126" s="113"/>
      <c r="X126" s="116"/>
      <c r="Y126" s="12"/>
      <c r="Z126" s="198"/>
      <c r="AA126" s="282"/>
      <c r="AB126" s="283"/>
      <c r="AC126" s="12">
        <v>2</v>
      </c>
      <c r="AD126" s="198"/>
      <c r="AE126" s="117">
        <f>M126-J126</f>
        <v>-209.52496984318873</v>
      </c>
      <c r="AF126" s="110">
        <f>M126/J126</f>
        <v>0.89523751507840565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1788.9171918742361</v>
      </c>
      <c r="N140" s="138">
        <f>M140/L140</f>
        <v>77.779008342358097</v>
      </c>
      <c r="O140" s="139">
        <f>L140-I140</f>
        <v>0</v>
      </c>
      <c r="P140" s="140">
        <f>N140-K140</f>
        <v>-9.1775133967723406</v>
      </c>
      <c r="Q140" s="141">
        <f>N140/K140</f>
        <v>0.89445859593711807</v>
      </c>
      <c r="R140" s="294"/>
      <c r="S140" s="142">
        <v>0.70833333333333337</v>
      </c>
      <c r="T140" s="143">
        <v>0.83564814814814814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4</v>
      </c>
      <c r="AD140" s="180">
        <f t="shared" si="48"/>
        <v>0</v>
      </c>
      <c r="AE140" s="168">
        <f>M140-J140</f>
        <v>-211.0828081257639</v>
      </c>
      <c r="AF140" s="141">
        <f>M140/J140</f>
        <v>0.89445859593711807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87" priority="3" operator="greaterThan">
      <formula>0</formula>
    </cfRule>
  </conditionalFormatting>
  <conditionalFormatting sqref="P5:P140 AE5:AE140">
    <cfRule type="cellIs" dxfId="386" priority="6" operator="lessThan">
      <formula>0</formula>
    </cfRule>
  </conditionalFormatting>
  <conditionalFormatting sqref="Q5:Q140 AF5:AF140">
    <cfRule type="cellIs" dxfId="385" priority="4" operator="greaterThan">
      <formula>1</formula>
    </cfRule>
    <cfRule type="cellIs" dxfId="384" priority="5" operator="lessThan">
      <formula>0.8</formula>
    </cfRule>
  </conditionalFormatting>
  <conditionalFormatting sqref="AG5 R5:R140 AG90:AG107">
    <cfRule type="cellIs" dxfId="383" priority="7" operator="lessThan">
      <formula>0.8</formula>
    </cfRule>
  </conditionalFormatting>
  <conditionalFormatting sqref="AG22">
    <cfRule type="cellIs" dxfId="382" priority="11" operator="lessThan">
      <formula>0.8</formula>
    </cfRule>
  </conditionalFormatting>
  <conditionalFormatting sqref="AG37">
    <cfRule type="cellIs" dxfId="381" priority="10" operator="lessThan">
      <formula>0.8</formula>
    </cfRule>
  </conditionalFormatting>
  <conditionalFormatting sqref="AG39:AG78">
    <cfRule type="cellIs" dxfId="380" priority="8" operator="lessThan">
      <formula>0.8</formula>
    </cfRule>
  </conditionalFormatting>
  <conditionalFormatting sqref="AG122">
    <cfRule type="cellIs" dxfId="379" priority="2" operator="lessThan">
      <formula>0.8</formula>
    </cfRule>
  </conditionalFormatting>
  <conditionalFormatting sqref="AG124:AG140">
    <cfRule type="cellIs" dxfId="378" priority="1" operator="lessThan">
      <formula>0.8</formula>
    </cfRule>
  </conditionalFormatting>
  <dataValidations count="1">
    <dataValidation type="list" allowBlank="1" showInputMessage="1" showErrorMessage="1" sqref="AA5:AB140" xr:uid="{7C7905CE-36C0-4BAC-88FE-C93A9B178819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CF223-84D4-4353-8306-7A665BBF628F}">
  <sheetPr codeName="工作表37">
    <tabColor theme="8" tint="0.59999389629810485"/>
  </sheetPr>
  <dimension ref="B1:AR42"/>
  <sheetViews>
    <sheetView zoomScale="70" zoomScaleNormal="70" workbookViewId="0">
      <selection activeCell="W24" sqref="W23:W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249</v>
      </c>
      <c r="D3" s="266"/>
      <c r="E3" s="3" t="s">
        <v>2</v>
      </c>
      <c r="F3" s="267">
        <f>'0417(18度C)'!D1+'0417(4度C)'!D1</f>
        <v>171515</v>
      </c>
      <c r="G3" s="268"/>
      <c r="H3" s="3" t="s">
        <v>3</v>
      </c>
      <c r="I3" s="269">
        <f>'0417(18度C)'!F1+'0417(4度C)'!F1</f>
        <v>5012455.33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442.04684093341967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712.36633933442442</v>
      </c>
      <c r="L6" s="246"/>
      <c r="M6" s="245">
        <f>AVERAGE(P32:X32)</f>
        <v>699.34659934659931</v>
      </c>
      <c r="N6" s="246"/>
      <c r="O6" s="232">
        <f>'0417(4度C)'!Y2</f>
        <v>0</v>
      </c>
      <c r="P6" s="232">
        <f>'0417(4度C)'!Z2</f>
        <v>0</v>
      </c>
      <c r="Q6" s="232">
        <f>'0417(4度C)'!AC2</f>
        <v>42</v>
      </c>
      <c r="R6" s="232">
        <f>'0417(4度C)'!AD2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393.86102377423839</v>
      </c>
      <c r="F7" s="240" t="e">
        <f>AVERAGE(#REF!,D15:K15)</f>
        <v>#REF!</v>
      </c>
      <c r="G7" s="241">
        <f>AVERAGE(D15:K15)</f>
        <v>156.51030154941228</v>
      </c>
      <c r="H7" s="242"/>
      <c r="I7" s="241">
        <f>AVERAGE(L15:O15)</f>
        <v>82.469826129399948</v>
      </c>
      <c r="J7" s="242"/>
      <c r="K7" s="241">
        <f>AVERAGE(D33:O33)</f>
        <v>634.77219053989143</v>
      </c>
      <c r="L7" s="242"/>
      <c r="M7" s="241">
        <f>AVERAGE(P33:X33)</f>
        <v>622.95386633183364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0.89019005503596349</v>
      </c>
      <c r="F8" s="236" t="e">
        <f>AVERAGE(D16:K16,#REF!)</f>
        <v>#REF!</v>
      </c>
      <c r="G8" s="225">
        <f>AVERAGE(D16:K16)</f>
        <v>0.8926932333620845</v>
      </c>
      <c r="H8" s="226"/>
      <c r="I8" s="225">
        <f>AVERAGE(L16:O16)</f>
        <v>0.88590466282972269</v>
      </c>
      <c r="J8" s="226"/>
      <c r="K8" s="225">
        <f>AVERAGE(D34:O34)</f>
        <v>0.88951409722349484</v>
      </c>
      <c r="L8" s="226"/>
      <c r="M8" s="225">
        <f>AVERAGE(P34:X34)</f>
        <v>0.89112007354857836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75.476372528915107</v>
      </c>
      <c r="F15" s="35">
        <v>83.116026026274227</v>
      </c>
      <c r="G15" s="35">
        <v>74.883275276189892</v>
      </c>
      <c r="H15" s="35">
        <v>148.82439858482095</v>
      </c>
      <c r="I15" s="35" t="s">
        <v>42</v>
      </c>
      <c r="J15" s="35" t="s">
        <v>42</v>
      </c>
      <c r="K15" s="36">
        <v>400.25143533086117</v>
      </c>
      <c r="L15" s="34" t="s">
        <v>42</v>
      </c>
      <c r="M15" s="37">
        <v>80.344880526191019</v>
      </c>
      <c r="N15" s="35">
        <v>89.285589519650699</v>
      </c>
      <c r="O15" s="38">
        <v>77.779008342358111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0.89313707492549554</v>
      </c>
      <c r="F16" s="43">
        <f t="shared" si="0"/>
        <v>0.89349727978244797</v>
      </c>
      <c r="G16" s="43">
        <f t="shared" si="0"/>
        <v>0.89443912135449033</v>
      </c>
      <c r="H16" s="43">
        <f t="shared" si="0"/>
        <v>0.88703283924727727</v>
      </c>
      <c r="I16" s="43" t="s">
        <v>42</v>
      </c>
      <c r="J16" s="43" t="s">
        <v>42</v>
      </c>
      <c r="K16" s="44">
        <f t="shared" ref="K16" si="1">K15/K14</f>
        <v>0.89535985150071207</v>
      </c>
      <c r="L16" s="42" t="s">
        <v>42</v>
      </c>
      <c r="M16" s="45">
        <f t="shared" ref="M16:O16" si="2">M15/M14</f>
        <v>0.89272089473545579</v>
      </c>
      <c r="N16" s="43">
        <f t="shared" si="2"/>
        <v>0.87053449781659431</v>
      </c>
      <c r="O16" s="46">
        <f t="shared" si="2"/>
        <v>0.89445859593711829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0.53604166666666664</v>
      </c>
      <c r="F18" s="48">
        <v>0.5134143518518518</v>
      </c>
      <c r="G18" s="48">
        <v>0.56177083333333322</v>
      </c>
      <c r="H18" s="48">
        <v>0.50416666666666654</v>
      </c>
      <c r="I18" s="48" t="s">
        <v>42</v>
      </c>
      <c r="J18" s="48" t="s">
        <v>42</v>
      </c>
      <c r="K18" s="48">
        <v>0.40209490740740744</v>
      </c>
      <c r="L18" s="47" t="s">
        <v>42</v>
      </c>
      <c r="M18" s="49">
        <v>0.79494212962962962</v>
      </c>
      <c r="N18" s="48">
        <v>0.76696759259259262</v>
      </c>
      <c r="O18" s="50">
        <v>0.83037037037037031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7</v>
      </c>
      <c r="F21" s="52">
        <v>7</v>
      </c>
      <c r="G21" s="52">
        <v>8</v>
      </c>
      <c r="H21" s="52">
        <v>6</v>
      </c>
      <c r="I21" s="52"/>
      <c r="J21" s="52"/>
      <c r="K21" s="53">
        <v>6</v>
      </c>
      <c r="L21" s="54"/>
      <c r="M21" s="55">
        <v>3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934.61538461538464</v>
      </c>
      <c r="O32" s="28">
        <v>787.5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728.57142857142856</v>
      </c>
      <c r="W32" s="28">
        <v>969.23076923076928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268.51244447043979</v>
      </c>
      <c r="H33" s="35">
        <v>390.0543228243485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991.65937093275568</v>
      </c>
      <c r="N33" s="35">
        <v>826.64870254837001</v>
      </c>
      <c r="O33" s="35">
        <v>696.98611192354338</v>
      </c>
      <c r="P33" s="34">
        <v>260.60351880838442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650.23991247574122</v>
      </c>
      <c r="W33" s="35">
        <v>863.62415306013122</v>
      </c>
      <c r="X33" s="38">
        <v>717.34788098307763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0.87639478403546311</v>
      </c>
      <c r="H34" s="43">
        <f>H33/H32</f>
        <v>0.90012536036388124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0.90150851902977791</v>
      </c>
      <c r="N34" s="43">
        <f>N33/N32</f>
        <v>0.88448009326163046</v>
      </c>
      <c r="O34" s="43">
        <f>O33/O32</f>
        <v>0.88506172942672179</v>
      </c>
      <c r="P34" s="42">
        <f>P33/P32</f>
        <v>0.89280835147316895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0.89248615437846834</v>
      </c>
      <c r="W34" s="43">
        <f>W33/W32</f>
        <v>0.89104079283981785</v>
      </c>
      <c r="X34" s="46">
        <f>X33/X32</f>
        <v>0.88814499550285797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0.43538194444444439</v>
      </c>
      <c r="H36" s="48">
        <v>0.32368055555555558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0.39530092592592592</v>
      </c>
      <c r="N36" s="48">
        <v>0.58164351851851848</v>
      </c>
      <c r="O36" s="48">
        <v>0.568425925925926</v>
      </c>
      <c r="P36" s="47">
        <v>0.75503472222222212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0.8634722222222222</v>
      </c>
      <c r="W36" s="48">
        <v>1.1402777777777775</v>
      </c>
      <c r="X36" s="50">
        <v>1.1295254629629627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3.7142857142857144</v>
      </c>
      <c r="O37" s="58">
        <v>4.5714285714285712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</v>
      </c>
      <c r="W37" s="58">
        <v>3.5454545454545454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E998-EBD3-41B2-B584-A416734D0398}">
  <sheetPr codeName="工作表38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O32" sqref="O32"/>
      <selection pane="bottomLeft" activeCell="L161" sqref="L16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114101</v>
      </c>
      <c r="E1" s="88" t="s">
        <v>3</v>
      </c>
      <c r="F1" s="89">
        <f>SUM(G5:G157)</f>
        <v>2338425.84</v>
      </c>
      <c r="G1" s="90" t="s">
        <v>84</v>
      </c>
      <c r="H1" s="91">
        <f>L21+L38+L55+L72+L89+L106+L123+L140+L157</f>
        <v>53.447835497835506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46129</v>
      </c>
      <c r="B2" s="343"/>
      <c r="C2" s="92" t="s">
        <v>40</v>
      </c>
      <c r="D2" s="93">
        <f>AVERAGE(N21,N38,N55,N72,N89,N106,N123,N140,N157)</f>
        <v>629.51960200297685</v>
      </c>
      <c r="E2" s="93" t="s">
        <v>91</v>
      </c>
      <c r="F2" s="94">
        <f>F1/D1</f>
        <v>20.494350093338358</v>
      </c>
      <c r="G2" s="95" t="s">
        <v>92</v>
      </c>
      <c r="H2" s="96">
        <f>COUNT(H5:H157)</f>
        <v>13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1370</v>
      </c>
      <c r="G5" s="148">
        <f t="shared" ref="G5:G8" si="0">E5*F5</f>
        <v>35126.800000000003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3184.6211673151756</v>
      </c>
      <c r="N5" s="152">
        <f>M5/L5</f>
        <v>289.51101521047053</v>
      </c>
      <c r="O5" s="154">
        <f>L5-I5</f>
        <v>0</v>
      </c>
      <c r="P5" s="155">
        <f>N5-K5</f>
        <v>-37.76171206225672</v>
      </c>
      <c r="Q5" s="156">
        <f>N5/K5</f>
        <v>0.8846169909208822</v>
      </c>
      <c r="R5" s="292">
        <f>Q21</f>
        <v>0.87639478403546311</v>
      </c>
      <c r="S5" s="157">
        <v>0.29166666666666669</v>
      </c>
      <c r="T5" s="158">
        <v>0.30958333333333338</v>
      </c>
      <c r="U5" s="159"/>
      <c r="V5" s="160">
        <v>25.811547333681599</v>
      </c>
      <c r="W5" s="161"/>
      <c r="X5" s="162"/>
      <c r="Y5" s="295"/>
      <c r="Z5" s="296"/>
      <c r="AA5" s="115">
        <f>M5-J5</f>
        <v>-415.37883268482437</v>
      </c>
      <c r="AB5" s="156">
        <f>M5/J5</f>
        <v>0.88461699092088208</v>
      </c>
      <c r="AC5" s="277">
        <f>AB21</f>
        <v>0.87639478403546311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3476</v>
      </c>
      <c r="G6" s="103">
        <f t="shared" si="0"/>
        <v>102611.52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3152.1250891267609</v>
      </c>
      <c r="N6" s="106">
        <f>M6/L6</f>
        <v>262.67709076056343</v>
      </c>
      <c r="O6" s="108">
        <f>L6-I6</f>
        <v>0</v>
      </c>
      <c r="P6" s="109">
        <f>N6-K6</f>
        <v>-37.322909239436569</v>
      </c>
      <c r="Q6" s="110">
        <f>N6/K6</f>
        <v>0.87559030253521142</v>
      </c>
      <c r="R6" s="293"/>
      <c r="S6" s="47">
        <v>0.3125</v>
      </c>
      <c r="T6" s="48">
        <v>0.35843750000000002</v>
      </c>
      <c r="U6" s="111">
        <v>5</v>
      </c>
      <c r="V6" s="112">
        <v>66.164886894694192</v>
      </c>
      <c r="W6" s="113"/>
      <c r="X6" s="116"/>
      <c r="Y6" s="282"/>
      <c r="Z6" s="283"/>
      <c r="AA6" s="117">
        <f>M6-J6</f>
        <v>-447.87491087323906</v>
      </c>
      <c r="AB6" s="110">
        <f>M6/J6</f>
        <v>0.87559030253521142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3716</v>
      </c>
      <c r="G7" s="103">
        <f t="shared" si="0"/>
        <v>110922.6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3154.5300687072113</v>
      </c>
      <c r="N7" s="106">
        <f>M7/L7</f>
        <v>262.87750572560094</v>
      </c>
      <c r="O7" s="108">
        <f>L7-I7</f>
        <v>0</v>
      </c>
      <c r="P7" s="109">
        <f>N7-K7</f>
        <v>-37.12249427439906</v>
      </c>
      <c r="Q7" s="110">
        <f>N7/K7</f>
        <v>0.87625835241866978</v>
      </c>
      <c r="R7" s="293"/>
      <c r="S7" s="47">
        <v>0.36249999999999999</v>
      </c>
      <c r="T7" s="48">
        <v>0.41157407407407409</v>
      </c>
      <c r="U7" s="111">
        <v>5.8499999999999552</v>
      </c>
      <c r="V7" s="112">
        <v>70.679307264100174</v>
      </c>
      <c r="W7" s="113"/>
      <c r="X7" s="116"/>
      <c r="Y7" s="282"/>
      <c r="Z7" s="283"/>
      <c r="AA7" s="117">
        <f>M7-J7</f>
        <v>-445.46993129278871</v>
      </c>
      <c r="AB7" s="110">
        <f>M7/J7</f>
        <v>0.87625835241866978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1562</v>
      </c>
      <c r="G8" s="103">
        <f t="shared" si="0"/>
        <v>44626.340000000004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3128.80856496152</v>
      </c>
      <c r="N8" s="106">
        <f>M8/L8</f>
        <v>260.73404708012669</v>
      </c>
      <c r="O8" s="108">
        <f>L8-I8</f>
        <v>0</v>
      </c>
      <c r="P8" s="109">
        <f>N8-K8</f>
        <v>-39.265952919873314</v>
      </c>
      <c r="Q8" s="110">
        <f>N8/K8</f>
        <v>0.86911349026708895</v>
      </c>
      <c r="R8" s="293"/>
      <c r="S8" s="47">
        <v>0.4145833333333333</v>
      </c>
      <c r="T8" s="48">
        <v>0.43538194444444439</v>
      </c>
      <c r="U8" s="111">
        <v>5</v>
      </c>
      <c r="V8" s="112">
        <v>29.953893967671565</v>
      </c>
      <c r="W8" s="113"/>
      <c r="X8" s="116"/>
      <c r="Y8" s="282"/>
      <c r="Z8" s="283"/>
      <c r="AA8" s="117">
        <f>M8-J8</f>
        <v>-471.19143503847999</v>
      </c>
      <c r="AB8" s="110">
        <f>M8/J8</f>
        <v>0.86911349026708884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3155.0212225276673</v>
      </c>
      <c r="N21" s="138">
        <f>M21/L21</f>
        <v>268.51244447043979</v>
      </c>
      <c r="O21" s="139">
        <f>L21-I21</f>
        <v>0</v>
      </c>
      <c r="P21" s="140">
        <f>N21-K21</f>
        <v>-37.870534252964489</v>
      </c>
      <c r="Q21" s="141">
        <f>N21/K21</f>
        <v>0.87639478403546311</v>
      </c>
      <c r="R21" s="294"/>
      <c r="S21" s="142">
        <f>S5</f>
        <v>0.29166666666666669</v>
      </c>
      <c r="T21" s="143">
        <f>INDEX(T5:T20,COUNTA(T5:T20))</f>
        <v>0.43538194444444439</v>
      </c>
      <c r="U21" s="144"/>
      <c r="V21" s="166"/>
      <c r="W21" s="167"/>
      <c r="X21" s="138"/>
      <c r="Y21" s="285"/>
      <c r="Z21" s="286"/>
      <c r="AA21" s="168">
        <f>M21-J21</f>
        <v>-444.97877747233269</v>
      </c>
      <c r="AB21" s="141">
        <f>M21/J21</f>
        <v>0.87639478403546311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720</v>
      </c>
      <c r="G22" s="148">
        <f t="shared" ref="G22:G23" si="5">E22*F22</f>
        <v>10101.6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2341.0736378466595</v>
      </c>
      <c r="N22" s="152">
        <f>M22/L22</f>
        <v>390.17893964110993</v>
      </c>
      <c r="O22" s="154">
        <f>L22-I22</f>
        <v>0</v>
      </c>
      <c r="P22" s="155">
        <f>N22-K22</f>
        <v>-43.15439369222338</v>
      </c>
      <c r="Q22" s="156">
        <f>N22/K22</f>
        <v>0.90041293763333063</v>
      </c>
      <c r="R22" s="292">
        <f>Q38</f>
        <v>0.90012536036388124</v>
      </c>
      <c r="S22" s="157">
        <v>0.29166666666666669</v>
      </c>
      <c r="T22" s="158">
        <v>0.30447916666666669</v>
      </c>
      <c r="U22" s="159"/>
      <c r="V22" s="160">
        <v>18.453071830639104</v>
      </c>
      <c r="W22" s="158"/>
      <c r="X22" s="169"/>
      <c r="Y22" s="295"/>
      <c r="Z22" s="296"/>
      <c r="AA22" s="115">
        <f>M22-J22</f>
        <v>-258.92636215334051</v>
      </c>
      <c r="AB22" s="156">
        <f>M22/J22</f>
        <v>0.90041293763333052</v>
      </c>
      <c r="AC22" s="277">
        <f>AB38</f>
        <v>0.90012536036388124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862</v>
      </c>
      <c r="G23" s="103">
        <f t="shared" si="5"/>
        <v>12490.380000000001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2339.5782360455223</v>
      </c>
      <c r="N23" s="106">
        <f>M23/L23</f>
        <v>389.92970600758707</v>
      </c>
      <c r="O23" s="108">
        <f>L23-I23</f>
        <v>0</v>
      </c>
      <c r="P23" s="109">
        <f>N23-K23</f>
        <v>-43.403627325746243</v>
      </c>
      <c r="Q23" s="110">
        <f>N23/K23</f>
        <v>0.89983778309443174</v>
      </c>
      <c r="R23" s="293"/>
      <c r="S23" s="47">
        <v>0.30833333333333335</v>
      </c>
      <c r="T23" s="48">
        <v>0.32368055555555558</v>
      </c>
      <c r="U23" s="111">
        <v>5.5499999999999883</v>
      </c>
      <c r="V23" s="112">
        <v>22.106548609128737</v>
      </c>
      <c r="W23" s="113"/>
      <c r="X23" s="13"/>
      <c r="Y23" s="282"/>
      <c r="Z23" s="283"/>
      <c r="AA23" s="117">
        <f>M23-J23</f>
        <v>-260.42176395447768</v>
      </c>
      <c r="AB23" s="110">
        <f>M23/J23</f>
        <v>0.89983778309443163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2340.3259369460911</v>
      </c>
      <c r="N38" s="138">
        <f>M38/L38</f>
        <v>390.0543228243485</v>
      </c>
      <c r="O38" s="139">
        <f>L38-I38</f>
        <v>0</v>
      </c>
      <c r="P38" s="140">
        <f>N38-K38</f>
        <v>-43.279010508984811</v>
      </c>
      <c r="Q38" s="141">
        <f>N38/K38</f>
        <v>0.90012536036388124</v>
      </c>
      <c r="R38" s="294"/>
      <c r="S38" s="142">
        <f>S22</f>
        <v>0.29166666666666669</v>
      </c>
      <c r="T38" s="143">
        <f>INDEX(T22:T37,COUNTA(T22:T37))</f>
        <v>0.32368055555555558</v>
      </c>
      <c r="U38" s="144"/>
      <c r="V38" s="166"/>
      <c r="W38" s="167"/>
      <c r="X38" s="138"/>
      <c r="Y38" s="285"/>
      <c r="Z38" s="286"/>
      <c r="AA38" s="168">
        <f>M38-J38</f>
        <v>-259.67406305390887</v>
      </c>
      <c r="AB38" s="141">
        <f>M38/J38</f>
        <v>0.90012536036388124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2937</v>
      </c>
      <c r="G39" s="148">
        <f t="shared" ref="G39" si="9">E39*F39</f>
        <v>54422.61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2974.9781127982669</v>
      </c>
      <c r="N39" s="152">
        <f>M39/L39</f>
        <v>991.65937093275568</v>
      </c>
      <c r="O39" s="154">
        <f>L39-I39</f>
        <v>0</v>
      </c>
      <c r="P39" s="155">
        <f>N39-K39</f>
        <v>-108.34062906724432</v>
      </c>
      <c r="Q39" s="156">
        <f>N39/K39</f>
        <v>0.90150851902977791</v>
      </c>
      <c r="R39" s="292">
        <f>Q55</f>
        <v>0.90150851902977791</v>
      </c>
      <c r="S39" s="157">
        <v>0.35416666666666669</v>
      </c>
      <c r="T39" s="158">
        <v>0.39530092592592592</v>
      </c>
      <c r="U39" s="159"/>
      <c r="V39" s="112">
        <v>59.234049232801688</v>
      </c>
      <c r="W39" s="161"/>
      <c r="X39" s="162"/>
      <c r="Y39" s="295"/>
      <c r="Z39" s="296"/>
      <c r="AA39" s="115">
        <f>M39-J39</f>
        <v>-325.02188720173308</v>
      </c>
      <c r="AB39" s="156">
        <f>M39/J39</f>
        <v>0.9015085190297778</v>
      </c>
      <c r="AC39" s="277">
        <f>AB55</f>
        <v>0.9015085190297778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2974.9781127982669</v>
      </c>
      <c r="N55" s="138">
        <f t="shared" ref="N55:N62" si="13">M55/L55</f>
        <v>991.65937093275568</v>
      </c>
      <c r="O55" s="139">
        <f t="shared" ref="O55:O62" si="14">L55-I55</f>
        <v>0</v>
      </c>
      <c r="P55" s="140">
        <f t="shared" ref="P55:P62" si="15">N55-K55</f>
        <v>-108.34062906724432</v>
      </c>
      <c r="Q55" s="141">
        <f t="shared" ref="Q55:Q62" si="16">N55/K55</f>
        <v>0.90150851902977791</v>
      </c>
      <c r="R55" s="294"/>
      <c r="S55" s="142">
        <f>S39</f>
        <v>0.35416666666666669</v>
      </c>
      <c r="T55" s="143">
        <f>INDEX(T39:T54,COUNTA(T39:T54))</f>
        <v>0.39530092592592592</v>
      </c>
      <c r="U55" s="144"/>
      <c r="V55" s="166"/>
      <c r="W55" s="99"/>
      <c r="X55" s="69"/>
      <c r="Y55" s="285"/>
      <c r="Z55" s="286"/>
      <c r="AA55" s="168">
        <f t="shared" ref="AA55:AA62" si="17">M55-J55</f>
        <v>-325.02188720173308</v>
      </c>
      <c r="AB55" s="141">
        <f t="shared" ref="AB55:AB62" si="18">M55/J55</f>
        <v>0.9015085190297778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1040</v>
      </c>
      <c r="G56" s="148">
        <f t="shared" ref="G56:G62" si="19">E56*F56</f>
        <v>18907.2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0">F56/V56*60</f>
        <v>3176.7903296703312</v>
      </c>
      <c r="N56" s="152">
        <f t="shared" si="13"/>
        <v>1058.9301098901103</v>
      </c>
      <c r="O56" s="154">
        <f t="shared" si="14"/>
        <v>0</v>
      </c>
      <c r="P56" s="155">
        <f t="shared" si="15"/>
        <v>-141.06989010988968</v>
      </c>
      <c r="Q56" s="156">
        <f t="shared" si="16"/>
        <v>0.88244175824175863</v>
      </c>
      <c r="R56" s="292">
        <f>Q72</f>
        <v>0.88448009326163046</v>
      </c>
      <c r="S56" s="157">
        <v>0.25</v>
      </c>
      <c r="T56" s="158">
        <v>0.26363425925925926</v>
      </c>
      <c r="U56" s="159"/>
      <c r="V56" s="160">
        <v>19.642467246642465</v>
      </c>
      <c r="W56" s="161"/>
      <c r="X56" s="162"/>
      <c r="Y56" s="295"/>
      <c r="Z56" s="296"/>
      <c r="AA56" s="115">
        <f t="shared" si="17"/>
        <v>-423.20967032966882</v>
      </c>
      <c r="AB56" s="156">
        <f t="shared" si="18"/>
        <v>0.88244175824175863</v>
      </c>
      <c r="AC56" s="277">
        <f>AB72</f>
        <v>0.88448009326163046</v>
      </c>
    </row>
    <row r="57" spans="1:29" ht="15.75" customHeight="1">
      <c r="A57" s="298"/>
      <c r="B57" s="100" t="s">
        <v>120</v>
      </c>
      <c r="C57" s="280" t="s">
        <v>127</v>
      </c>
      <c r="D57" s="281"/>
      <c r="E57" s="101">
        <v>17.89</v>
      </c>
      <c r="F57" s="102">
        <v>2830</v>
      </c>
      <c r="G57" s="103">
        <f t="shared" si="19"/>
        <v>50628.700000000004</v>
      </c>
      <c r="H57" s="26"/>
      <c r="I57" s="104">
        <v>4</v>
      </c>
      <c r="J57" s="105">
        <v>3600</v>
      </c>
      <c r="K57" s="106">
        <f t="shared" ref="K57:K92" si="21">J57/I57</f>
        <v>900</v>
      </c>
      <c r="L57" s="107">
        <v>4</v>
      </c>
      <c r="M57" s="105">
        <f t="shared" si="20"/>
        <v>3174.9466950959513</v>
      </c>
      <c r="N57" s="106">
        <f t="shared" si="13"/>
        <v>793.73667377398783</v>
      </c>
      <c r="O57" s="108">
        <f t="shared" si="14"/>
        <v>0</v>
      </c>
      <c r="P57" s="109">
        <f t="shared" si="15"/>
        <v>-106.26332622601217</v>
      </c>
      <c r="Q57" s="110">
        <f t="shared" si="16"/>
        <v>0.8819296375266531</v>
      </c>
      <c r="R57" s="293"/>
      <c r="S57" s="47">
        <v>0.27361111111111114</v>
      </c>
      <c r="T57" s="48">
        <v>0.31074074074074076</v>
      </c>
      <c r="U57" s="111">
        <v>15</v>
      </c>
      <c r="V57" s="112">
        <v>53.481212853832936</v>
      </c>
      <c r="W57" s="113"/>
      <c r="X57" s="116"/>
      <c r="Y57" s="282"/>
      <c r="Z57" s="283"/>
      <c r="AA57" s="117">
        <f t="shared" si="17"/>
        <v>-425.05330490404867</v>
      </c>
      <c r="AB57" s="110">
        <f t="shared" si="18"/>
        <v>0.8819296375266531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1027</v>
      </c>
      <c r="G58" s="103">
        <f t="shared" si="19"/>
        <v>22881.56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 t="shared" si="20"/>
        <v>2952.3281467181409</v>
      </c>
      <c r="N58" s="106">
        <f t="shared" si="13"/>
        <v>590.46562934362817</v>
      </c>
      <c r="O58" s="108">
        <f t="shared" si="14"/>
        <v>0</v>
      </c>
      <c r="P58" s="109">
        <f t="shared" si="15"/>
        <v>-69.534370656371834</v>
      </c>
      <c r="Q58" s="110">
        <f t="shared" si="16"/>
        <v>0.89464489294489113</v>
      </c>
      <c r="R58" s="293"/>
      <c r="S58" s="47">
        <v>0.32083333333333336</v>
      </c>
      <c r="T58" s="48">
        <v>0.33532407407407411</v>
      </c>
      <c r="U58" s="111">
        <v>14.53333333333334</v>
      </c>
      <c r="V58" s="112">
        <v>20.871663628752739</v>
      </c>
      <c r="W58" s="113"/>
      <c r="X58" s="116"/>
      <c r="Y58" s="282"/>
      <c r="Z58" s="283"/>
      <c r="AA58" s="117">
        <f t="shared" si="17"/>
        <v>-347.67185328185906</v>
      </c>
      <c r="AB58" s="110">
        <f t="shared" si="18"/>
        <v>0.89464489294489125</v>
      </c>
      <c r="AC58" s="278"/>
    </row>
    <row r="59" spans="1:29" ht="15.75" customHeight="1">
      <c r="A59" s="298"/>
      <c r="B59" s="100" t="s">
        <v>120</v>
      </c>
      <c r="C59" s="280" t="s">
        <v>239</v>
      </c>
      <c r="D59" s="281"/>
      <c r="E59" s="101">
        <v>27.48</v>
      </c>
      <c r="F59" s="102">
        <v>5366</v>
      </c>
      <c r="G59" s="103">
        <f t="shared" si="19"/>
        <v>147457.68</v>
      </c>
      <c r="H59" s="26"/>
      <c r="I59" s="104">
        <v>5</v>
      </c>
      <c r="J59" s="105">
        <v>3600</v>
      </c>
      <c r="K59" s="106">
        <f t="shared" si="21"/>
        <v>720</v>
      </c>
      <c r="L59" s="107">
        <v>5</v>
      </c>
      <c r="M59" s="105">
        <f t="shared" si="20"/>
        <v>3131.0979876000001</v>
      </c>
      <c r="N59" s="106">
        <f t="shared" si="13"/>
        <v>626.21959751999998</v>
      </c>
      <c r="O59" s="108">
        <f t="shared" si="14"/>
        <v>0</v>
      </c>
      <c r="P59" s="109">
        <f t="shared" si="15"/>
        <v>-93.780402480000021</v>
      </c>
      <c r="Q59" s="110">
        <f t="shared" si="16"/>
        <v>0.86974944099999996</v>
      </c>
      <c r="R59" s="293"/>
      <c r="S59" s="47">
        <v>0.34513888888888894</v>
      </c>
      <c r="T59" s="48">
        <v>0.41653935185185187</v>
      </c>
      <c r="U59" s="111">
        <v>15</v>
      </c>
      <c r="V59" s="112">
        <v>102.82654879376156</v>
      </c>
      <c r="W59" s="113"/>
      <c r="X59" s="116"/>
      <c r="Y59" s="282"/>
      <c r="Z59" s="283"/>
      <c r="AA59" s="117">
        <f t="shared" si="17"/>
        <v>-468.90201239999988</v>
      </c>
      <c r="AB59" s="110">
        <f t="shared" si="18"/>
        <v>0.86974944100000007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1594</v>
      </c>
      <c r="G60" s="103">
        <f t="shared" si="19"/>
        <v>22762.32</v>
      </c>
      <c r="H60" s="13">
        <v>2</v>
      </c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3175.9522029372492</v>
      </c>
      <c r="N60" s="106">
        <f t="shared" si="13"/>
        <v>1058.6507343124165</v>
      </c>
      <c r="O60" s="108">
        <f t="shared" si="14"/>
        <v>0</v>
      </c>
      <c r="P60" s="109">
        <f t="shared" si="15"/>
        <v>-141.34926568758351</v>
      </c>
      <c r="Q60" s="110">
        <f t="shared" si="16"/>
        <v>0.8822089452603471</v>
      </c>
      <c r="R60" s="293"/>
      <c r="S60" s="47">
        <v>0.42638888888888898</v>
      </c>
      <c r="T60" s="48">
        <v>0.44729166666666675</v>
      </c>
      <c r="U60" s="111">
        <v>15</v>
      </c>
      <c r="V60" s="112">
        <v>30.113803322212551</v>
      </c>
      <c r="W60" s="113"/>
      <c r="X60" s="116"/>
      <c r="Y60" s="282"/>
      <c r="Z60" s="283"/>
      <c r="AA60" s="117">
        <f t="shared" si="17"/>
        <v>-424.04779706275076</v>
      </c>
      <c r="AB60" s="110">
        <f t="shared" si="18"/>
        <v>0.88220894526034699</v>
      </c>
      <c r="AC60" s="278"/>
    </row>
    <row r="61" spans="1:29" ht="15.75" customHeight="1">
      <c r="A61" s="299"/>
      <c r="B61" s="100" t="s">
        <v>120</v>
      </c>
      <c r="C61" s="280" t="s">
        <v>130</v>
      </c>
      <c r="D61" s="281"/>
      <c r="E61" s="101">
        <v>14.03</v>
      </c>
      <c r="F61" s="102">
        <v>4003</v>
      </c>
      <c r="G61" s="121">
        <f t="shared" si="19"/>
        <v>56162.09</v>
      </c>
      <c r="H61" s="122"/>
      <c r="I61" s="104">
        <v>3</v>
      </c>
      <c r="J61" s="105">
        <v>3000</v>
      </c>
      <c r="K61" s="106">
        <f t="shared" si="21"/>
        <v>1000</v>
      </c>
      <c r="L61" s="107">
        <v>3</v>
      </c>
      <c r="M61" s="105">
        <f t="shared" si="20"/>
        <v>2705.7987012986991</v>
      </c>
      <c r="N61" s="106">
        <f t="shared" si="13"/>
        <v>901.93290043289971</v>
      </c>
      <c r="O61" s="108">
        <f t="shared" si="14"/>
        <v>0</v>
      </c>
      <c r="P61" s="109">
        <f t="shared" si="15"/>
        <v>-98.067099567100286</v>
      </c>
      <c r="Q61" s="110">
        <f t="shared" si="16"/>
        <v>0.90193290043289975</v>
      </c>
      <c r="R61" s="293"/>
      <c r="S61" s="47">
        <v>0.45763888888888898</v>
      </c>
      <c r="T61" s="120">
        <v>0.51927083333333346</v>
      </c>
      <c r="U61" s="111">
        <v>14.900000000000011</v>
      </c>
      <c r="V61" s="112">
        <v>88.764918057178846</v>
      </c>
      <c r="W61" s="113"/>
      <c r="X61" s="116"/>
      <c r="Y61" s="282"/>
      <c r="Z61" s="283"/>
      <c r="AA61" s="117">
        <f t="shared" si="17"/>
        <v>-294.20129870130086</v>
      </c>
      <c r="AB61" s="110">
        <f t="shared" si="18"/>
        <v>0.90193290043289975</v>
      </c>
      <c r="AC61" s="278"/>
    </row>
    <row r="62" spans="1:29" ht="15.75" customHeight="1">
      <c r="A62" s="299"/>
      <c r="B62" s="100" t="s">
        <v>120</v>
      </c>
      <c r="C62" s="280" t="s">
        <v>132</v>
      </c>
      <c r="D62" s="281"/>
      <c r="E62" s="101">
        <v>14.28</v>
      </c>
      <c r="F62" s="102">
        <v>4000</v>
      </c>
      <c r="G62" s="121">
        <f t="shared" si="19"/>
        <v>57120</v>
      </c>
      <c r="H62" s="62"/>
      <c r="I62" s="104">
        <v>3</v>
      </c>
      <c r="J62" s="105">
        <v>3600</v>
      </c>
      <c r="K62" s="106">
        <f t="shared" si="21"/>
        <v>1200</v>
      </c>
      <c r="L62" s="107">
        <v>3</v>
      </c>
      <c r="M62" s="105">
        <f t="shared" si="20"/>
        <v>3175.9522029372492</v>
      </c>
      <c r="N62" s="106">
        <f t="shared" si="13"/>
        <v>1058.6507343124165</v>
      </c>
      <c r="O62" s="123">
        <f t="shared" si="14"/>
        <v>0</v>
      </c>
      <c r="P62" s="124">
        <f t="shared" si="15"/>
        <v>-141.34926568758351</v>
      </c>
      <c r="Q62" s="125">
        <f t="shared" si="16"/>
        <v>0.8822089452603471</v>
      </c>
      <c r="R62" s="293"/>
      <c r="S62" s="47">
        <v>0.52916666666666667</v>
      </c>
      <c r="T62" s="120">
        <v>0.58164351851851848</v>
      </c>
      <c r="U62" s="111">
        <v>15</v>
      </c>
      <c r="V62" s="112">
        <v>75.567887885100504</v>
      </c>
      <c r="W62" s="113"/>
      <c r="X62" s="116"/>
      <c r="Y62" s="282"/>
      <c r="Z62" s="283"/>
      <c r="AA62" s="117">
        <f t="shared" si="17"/>
        <v>-424.04779706275076</v>
      </c>
      <c r="AB62" s="110">
        <f t="shared" si="18"/>
        <v>0.88220894526034699</v>
      </c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3.7142857142857144</v>
      </c>
      <c r="J72" s="137">
        <f t="shared" si="22"/>
        <v>3471.4285714285716</v>
      </c>
      <c r="K72" s="138">
        <f t="shared" ref="K72" si="23">J72/I72</f>
        <v>934.61538461538464</v>
      </c>
      <c r="L72" s="136">
        <f t="shared" ref="L72:M72" si="24">AVERAGE(L56:L71)</f>
        <v>3.7142857142857144</v>
      </c>
      <c r="M72" s="137">
        <f t="shared" si="24"/>
        <v>3070.4094666082315</v>
      </c>
      <c r="N72" s="138">
        <f t="shared" ref="N72:N79" si="25">M72/L72</f>
        <v>826.64870254837001</v>
      </c>
      <c r="O72" s="139">
        <f t="shared" ref="O72:O79" si="26">L72-I72</f>
        <v>0</v>
      </c>
      <c r="P72" s="140">
        <f t="shared" ref="P72:P79" si="27">N72-K72</f>
        <v>-107.96668206701463</v>
      </c>
      <c r="Q72" s="141">
        <f t="shared" ref="Q72:Q79" si="28">N72/K72</f>
        <v>0.88448009326163046</v>
      </c>
      <c r="R72" s="294"/>
      <c r="S72" s="142">
        <f>S56</f>
        <v>0.25</v>
      </c>
      <c r="T72" s="143">
        <f>INDEX(T56:T71,COUNTA(T56:T71))</f>
        <v>0.58164351851851848</v>
      </c>
      <c r="U72" s="144"/>
      <c r="V72" s="166"/>
      <c r="W72" s="99"/>
      <c r="X72" s="69"/>
      <c r="Y72" s="285"/>
      <c r="Z72" s="286"/>
      <c r="AA72" s="168">
        <f t="shared" ref="AA72:AA79" si="29">M72-J72</f>
        <v>-401.01910482034009</v>
      </c>
      <c r="AB72" s="141">
        <f t="shared" ref="AB72:AB79" si="30">M72/J72</f>
        <v>0.88448009326163046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2072</v>
      </c>
      <c r="G73" s="148">
        <f t="shared" ref="G73:G79" si="31">E73*F73</f>
        <v>51862.16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79" si="32">F73/V73*60</f>
        <v>3216.2733753375319</v>
      </c>
      <c r="N73" s="152">
        <f t="shared" si="25"/>
        <v>643.25467506750635</v>
      </c>
      <c r="O73" s="154">
        <f t="shared" si="26"/>
        <v>0</v>
      </c>
      <c r="P73" s="155">
        <f t="shared" si="27"/>
        <v>-76.745324932493645</v>
      </c>
      <c r="Q73" s="156">
        <f t="shared" si="28"/>
        <v>0.89340927092709221</v>
      </c>
      <c r="R73" s="292">
        <f>Q89</f>
        <v>0.88506172942672179</v>
      </c>
      <c r="S73" s="157">
        <v>0.25</v>
      </c>
      <c r="T73" s="158">
        <v>0.27684027777777775</v>
      </c>
      <c r="U73" s="159"/>
      <c r="V73" s="160">
        <v>38.653430691958278</v>
      </c>
      <c r="W73" s="158"/>
      <c r="X73" s="169"/>
      <c r="Y73" s="295"/>
      <c r="Z73" s="296"/>
      <c r="AA73" s="115">
        <f t="shared" si="29"/>
        <v>-383.72662466246811</v>
      </c>
      <c r="AB73" s="156">
        <f t="shared" si="30"/>
        <v>0.89340927092709221</v>
      </c>
      <c r="AC73" s="277">
        <f>AB89</f>
        <v>0.88506172942672179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2574</v>
      </c>
      <c r="G74" s="103">
        <f t="shared" si="31"/>
        <v>63886.68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3209.0352034133025</v>
      </c>
      <c r="N74" s="106">
        <f t="shared" si="25"/>
        <v>641.8070406826605</v>
      </c>
      <c r="O74" s="108">
        <f t="shared" si="26"/>
        <v>0</v>
      </c>
      <c r="P74" s="109">
        <f t="shared" si="27"/>
        <v>-78.192959317339501</v>
      </c>
      <c r="Q74" s="110">
        <f t="shared" si="28"/>
        <v>0.89139866761480624</v>
      </c>
      <c r="R74" s="293"/>
      <c r="S74" s="47">
        <v>0.28680555555555559</v>
      </c>
      <c r="T74" s="48">
        <v>0.32021990740740747</v>
      </c>
      <c r="U74" s="111">
        <v>15</v>
      </c>
      <c r="V74" s="112">
        <v>48.126614452758048</v>
      </c>
      <c r="W74" s="113"/>
      <c r="X74" s="13"/>
      <c r="Y74" s="282"/>
      <c r="Z74" s="283"/>
      <c r="AA74" s="117">
        <f t="shared" si="29"/>
        <v>-390.9647965866975</v>
      </c>
      <c r="AB74" s="110">
        <f t="shared" si="30"/>
        <v>0.89139866761480624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2105</v>
      </c>
      <c r="G75" s="103">
        <f t="shared" si="31"/>
        <v>38268.9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3172.1665909090884</v>
      </c>
      <c r="N75" s="106">
        <f t="shared" si="25"/>
        <v>1057.3888636363629</v>
      </c>
      <c r="O75" s="108">
        <f t="shared" si="26"/>
        <v>0</v>
      </c>
      <c r="P75" s="109">
        <f t="shared" si="27"/>
        <v>-142.61113636363712</v>
      </c>
      <c r="Q75" s="110">
        <f t="shared" si="28"/>
        <v>0.88115738636363572</v>
      </c>
      <c r="R75" s="293"/>
      <c r="S75" s="47">
        <v>0.3305555555555556</v>
      </c>
      <c r="T75" s="48">
        <v>0.35819444444444448</v>
      </c>
      <c r="U75" s="111">
        <v>14.883333333333315</v>
      </c>
      <c r="V75" s="112">
        <v>39.815059007920702</v>
      </c>
      <c r="W75" s="113"/>
      <c r="X75" s="13"/>
      <c r="Y75" s="282"/>
      <c r="Z75" s="283"/>
      <c r="AA75" s="117">
        <f t="shared" si="29"/>
        <v>-427.83340909091157</v>
      </c>
      <c r="AB75" s="110">
        <f t="shared" si="30"/>
        <v>0.88115738636363572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5110</v>
      </c>
      <c r="G76" s="103">
        <f t="shared" si="31"/>
        <v>121209.2</v>
      </c>
      <c r="H76" s="26"/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3128.1012647999996</v>
      </c>
      <c r="N76" s="106">
        <f t="shared" si="25"/>
        <v>625.6202529599999</v>
      </c>
      <c r="O76" s="108">
        <f t="shared" si="26"/>
        <v>0</v>
      </c>
      <c r="P76" s="109">
        <f t="shared" si="27"/>
        <v>-94.379747040000098</v>
      </c>
      <c r="Q76" s="110">
        <f t="shared" si="28"/>
        <v>0.86891701799999987</v>
      </c>
      <c r="R76" s="293"/>
      <c r="S76" s="47">
        <v>0.36805555555555564</v>
      </c>
      <c r="T76" s="48">
        <v>0.43611111111111117</v>
      </c>
      <c r="U76" s="111">
        <v>15</v>
      </c>
      <c r="V76" s="112">
        <v>98.014729718030082</v>
      </c>
      <c r="W76" s="113"/>
      <c r="X76" s="116"/>
      <c r="Y76" s="282"/>
      <c r="Z76" s="283"/>
      <c r="AA76" s="117">
        <f t="shared" si="29"/>
        <v>-471.89873520000037</v>
      </c>
      <c r="AB76" s="110">
        <f t="shared" si="30"/>
        <v>0.86891701799999987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1414</v>
      </c>
      <c r="G77" s="103">
        <f t="shared" si="31"/>
        <v>23557.24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3168.3715831599138</v>
      </c>
      <c r="N77" s="106">
        <f t="shared" si="25"/>
        <v>633.67431663198272</v>
      </c>
      <c r="O77" s="108">
        <f t="shared" si="26"/>
        <v>0</v>
      </c>
      <c r="P77" s="109">
        <f t="shared" si="27"/>
        <v>-86.32568336801728</v>
      </c>
      <c r="Q77" s="110">
        <f t="shared" si="28"/>
        <v>0.88010321754442045</v>
      </c>
      <c r="R77" s="293"/>
      <c r="S77" s="47">
        <v>0.44652777777777786</v>
      </c>
      <c r="T77" s="48">
        <v>0.4651157407407408</v>
      </c>
      <c r="U77" s="111">
        <v>15.000000000000027</v>
      </c>
      <c r="V77" s="112">
        <v>26.777162265603479</v>
      </c>
      <c r="W77" s="113"/>
      <c r="X77" s="116"/>
      <c r="Y77" s="282"/>
      <c r="Z77" s="283"/>
      <c r="AA77" s="117">
        <f t="shared" si="29"/>
        <v>-431.62841684008617</v>
      </c>
      <c r="AB77" s="110">
        <f t="shared" si="30"/>
        <v>0.88010321754442056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3049</v>
      </c>
      <c r="G78" s="121">
        <f t="shared" si="31"/>
        <v>91470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3241.2359807736348</v>
      </c>
      <c r="N78" s="106">
        <f t="shared" si="25"/>
        <v>810.30899519340869</v>
      </c>
      <c r="O78" s="108">
        <f t="shared" si="26"/>
        <v>0</v>
      </c>
      <c r="P78" s="109">
        <f t="shared" si="27"/>
        <v>-89.691004806591309</v>
      </c>
      <c r="Q78" s="110">
        <f t="shared" si="28"/>
        <v>0.90034332799267636</v>
      </c>
      <c r="R78" s="293"/>
      <c r="S78" s="47">
        <v>0.47500000000000009</v>
      </c>
      <c r="T78" s="120">
        <v>0.51418981481481496</v>
      </c>
      <c r="U78" s="111">
        <v>15</v>
      </c>
      <c r="V78" s="112">
        <v>56.4414319368178</v>
      </c>
      <c r="W78" s="113"/>
      <c r="X78" s="50"/>
      <c r="Y78" s="282"/>
      <c r="Z78" s="283"/>
      <c r="AA78" s="117">
        <f t="shared" si="29"/>
        <v>-358.76401922636524</v>
      </c>
      <c r="AB78" s="110">
        <f t="shared" si="30"/>
        <v>0.90034332799267636</v>
      </c>
      <c r="AC78" s="278"/>
    </row>
    <row r="79" spans="1:29" ht="15.75" customHeight="1">
      <c r="A79" s="288"/>
      <c r="B79" s="100" t="s">
        <v>120</v>
      </c>
      <c r="C79" s="280" t="s">
        <v>128</v>
      </c>
      <c r="D79" s="281"/>
      <c r="E79" s="101">
        <v>16.66</v>
      </c>
      <c r="F79" s="102">
        <v>3355</v>
      </c>
      <c r="G79" s="121">
        <f t="shared" si="31"/>
        <v>55894.3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3168.3715831599138</v>
      </c>
      <c r="N79" s="106">
        <f t="shared" si="25"/>
        <v>633.67431663198272</v>
      </c>
      <c r="O79" s="123">
        <f t="shared" si="26"/>
        <v>0</v>
      </c>
      <c r="P79" s="124">
        <f t="shared" si="27"/>
        <v>-86.32568336801728</v>
      </c>
      <c r="Q79" s="125">
        <f t="shared" si="28"/>
        <v>0.88010321754442045</v>
      </c>
      <c r="R79" s="293"/>
      <c r="S79" s="47">
        <v>0.52430555555555558</v>
      </c>
      <c r="T79" s="120">
        <v>0.568425925925926</v>
      </c>
      <c r="U79" s="111">
        <v>14.566666666666492</v>
      </c>
      <c r="V79" s="112">
        <v>63.534214569377426</v>
      </c>
      <c r="W79" s="113"/>
      <c r="X79" s="116"/>
      <c r="Y79" s="282"/>
      <c r="Z79" s="283"/>
      <c r="AA79" s="117">
        <f t="shared" si="29"/>
        <v>-431.62841684008617</v>
      </c>
      <c r="AB79" s="110">
        <f t="shared" si="30"/>
        <v>0.88010321754442056</v>
      </c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4.5714285714285712</v>
      </c>
      <c r="J89" s="137">
        <f t="shared" si="33"/>
        <v>3600</v>
      </c>
      <c r="K89" s="138">
        <f t="shared" ref="K89" si="34">J89/I89</f>
        <v>787.5</v>
      </c>
      <c r="L89" s="136">
        <f t="shared" ref="L89:M89" si="35">AVERAGE(L73:L88)</f>
        <v>4.5714285714285712</v>
      </c>
      <c r="M89" s="137">
        <f t="shared" si="35"/>
        <v>3186.2222259361984</v>
      </c>
      <c r="N89" s="138">
        <f>M89/L89</f>
        <v>696.98611192354338</v>
      </c>
      <c r="O89" s="139">
        <f>L89-I89</f>
        <v>0</v>
      </c>
      <c r="P89" s="140">
        <f>N89-K89</f>
        <v>-90.513888076456624</v>
      </c>
      <c r="Q89" s="141">
        <f>N89/K89</f>
        <v>0.88506172942672179</v>
      </c>
      <c r="R89" s="294"/>
      <c r="S89" s="142">
        <f>S73</f>
        <v>0.25</v>
      </c>
      <c r="T89" s="143">
        <f>INDEX(T73:T88,COUNTA(T73:T88))</f>
        <v>0.568425925925926</v>
      </c>
      <c r="U89" s="144"/>
      <c r="V89" s="166"/>
      <c r="W89" s="167"/>
      <c r="X89" s="138"/>
      <c r="Y89" s="285"/>
      <c r="Z89" s="286"/>
      <c r="AA89" s="168">
        <f>M89-J89</f>
        <v>-413.77777406380164</v>
      </c>
      <c r="AB89" s="141">
        <f>M89/J89</f>
        <v>0.88506172942672179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1203</v>
      </c>
      <c r="G90" s="148">
        <f t="shared" ref="G90:G92" si="36">E90*F90</f>
        <v>34369.71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3128.6978161628795</v>
      </c>
      <c r="N90" s="152">
        <f>M90/L90</f>
        <v>260.72481801357327</v>
      </c>
      <c r="O90" s="154">
        <f>L90-I90</f>
        <v>0</v>
      </c>
      <c r="P90" s="155">
        <f>N90-K90</f>
        <v>-39.27518198642673</v>
      </c>
      <c r="Q90" s="156">
        <f>N90/K90</f>
        <v>0.86908272671191089</v>
      </c>
      <c r="R90" s="292">
        <f>Q106</f>
        <v>0.89280835147316895</v>
      </c>
      <c r="S90" s="157">
        <v>0.70833333333333337</v>
      </c>
      <c r="T90" s="158">
        <v>0.72435185185185191</v>
      </c>
      <c r="U90" s="159"/>
      <c r="V90" s="160">
        <v>23.070300885920496</v>
      </c>
      <c r="W90" s="158"/>
      <c r="X90" s="169"/>
      <c r="Y90" s="295"/>
      <c r="Z90" s="296"/>
      <c r="AA90" s="115">
        <f>M90-J90</f>
        <v>-471.30218383712054</v>
      </c>
      <c r="AB90" s="156">
        <f>M90/J90</f>
        <v>0.869082726711911</v>
      </c>
      <c r="AC90" s="277">
        <f>AB106</f>
        <v>0.89280835147316884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216</v>
      </c>
      <c r="G91" s="103">
        <f t="shared" si="36"/>
        <v>4356.72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3253.8900726392603</v>
      </c>
      <c r="N91" s="106">
        <f>M91/L91</f>
        <v>271.15750605327167</v>
      </c>
      <c r="O91" s="108">
        <f>L91-I91</f>
        <v>0</v>
      </c>
      <c r="P91" s="109">
        <f>N91-K91</f>
        <v>-28.842493946728325</v>
      </c>
      <c r="Q91" s="110">
        <f>N91/K91</f>
        <v>0.9038583535109056</v>
      </c>
      <c r="R91" s="293"/>
      <c r="S91" s="47">
        <v>0.72777777777777775</v>
      </c>
      <c r="T91" s="48">
        <v>0.73053240740740732</v>
      </c>
      <c r="U91" s="111">
        <v>4.9333333333331986</v>
      </c>
      <c r="V91" s="112">
        <v>3.9829249638688697</v>
      </c>
      <c r="W91" s="113"/>
      <c r="X91" s="13"/>
      <c r="Y91" s="282"/>
      <c r="Z91" s="283"/>
      <c r="AA91" s="117">
        <f>M91-J91</f>
        <v>-346.10992736073968</v>
      </c>
      <c r="AB91" s="110">
        <f>M91/J91</f>
        <v>0.9038583535109056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1644</v>
      </c>
      <c r="G92" s="103">
        <f t="shared" si="36"/>
        <v>33570.480000000003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3259.7423071080834</v>
      </c>
      <c r="N92" s="106">
        <f>M92/L92</f>
        <v>250.74940823908335</v>
      </c>
      <c r="O92" s="108">
        <f>L92-I92</f>
        <v>0</v>
      </c>
      <c r="P92" s="109">
        <f>N92-K92</f>
        <v>-26.173668683993554</v>
      </c>
      <c r="Q92" s="110">
        <f>N92/K92</f>
        <v>0.90548397419668991</v>
      </c>
      <c r="R92" s="293"/>
      <c r="S92" s="47">
        <v>0.73402777777777772</v>
      </c>
      <c r="T92" s="48">
        <v>0.75503472222222212</v>
      </c>
      <c r="U92" s="111">
        <v>5.0333333333333741</v>
      </c>
      <c r="V92" s="112">
        <v>30.260060675627326</v>
      </c>
      <c r="W92" s="113"/>
      <c r="X92" s="13"/>
      <c r="Y92" s="282"/>
      <c r="Z92" s="283"/>
      <c r="AA92" s="117">
        <f>M92-J92</f>
        <v>-340.25769289191658</v>
      </c>
      <c r="AB92" s="110">
        <f>M92/J92</f>
        <v>0.9054839741966898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3214.1100653034077</v>
      </c>
      <c r="N106" s="138">
        <f t="shared" ref="N106:N111" si="40">M106/L106</f>
        <v>260.60351880838442</v>
      </c>
      <c r="O106" s="139">
        <f t="shared" ref="O106:O111" si="41">L106-I106</f>
        <v>0</v>
      </c>
      <c r="P106" s="140">
        <f t="shared" ref="P106:P111" si="42">N106-K106</f>
        <v>-31.288373083507452</v>
      </c>
      <c r="Q106" s="141">
        <f t="shared" ref="Q106:Q111" si="43">N106/K106</f>
        <v>0.89280835147316895</v>
      </c>
      <c r="R106" s="294"/>
      <c r="S106" s="142">
        <f>S90</f>
        <v>0.70833333333333337</v>
      </c>
      <c r="T106" s="143">
        <f>INDEX(T90:T105,COUNTA(T90:T105))</f>
        <v>0.75503472222222212</v>
      </c>
      <c r="U106" s="144"/>
      <c r="V106" s="166"/>
      <c r="W106" s="167"/>
      <c r="X106" s="138"/>
      <c r="Y106" s="285"/>
      <c r="Z106" s="286"/>
      <c r="AA106" s="168">
        <f t="shared" ref="AA106:AA111" si="44">M106-J106</f>
        <v>-385.88993469659226</v>
      </c>
      <c r="AB106" s="141">
        <f t="shared" ref="AB106:AB111" si="45">M106/J106</f>
        <v>0.89280835147316884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3209</v>
      </c>
      <c r="G107" s="148">
        <f t="shared" ref="G107:G111" si="46">E107*F107</f>
        <v>55258.979999999996</v>
      </c>
      <c r="H107" s="149"/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>F107/V107*60</f>
        <v>2915.3119513996799</v>
      </c>
      <c r="N107" s="152">
        <f t="shared" si="40"/>
        <v>971.77065046655991</v>
      </c>
      <c r="O107" s="154">
        <f t="shared" si="41"/>
        <v>0</v>
      </c>
      <c r="P107" s="155">
        <f t="shared" si="42"/>
        <v>-128.22934953344009</v>
      </c>
      <c r="Q107" s="156">
        <f t="shared" si="43"/>
        <v>0.88342786406050899</v>
      </c>
      <c r="R107" s="292">
        <f>Q123</f>
        <v>0.89248615437846834</v>
      </c>
      <c r="S107" s="157">
        <v>0.70833333333333337</v>
      </c>
      <c r="T107" s="158">
        <v>0.75418981481481484</v>
      </c>
      <c r="U107" s="159"/>
      <c r="V107" s="160">
        <v>66.044390174972179</v>
      </c>
      <c r="W107" s="161"/>
      <c r="X107" s="162"/>
      <c r="Y107" s="295"/>
      <c r="Z107" s="296"/>
      <c r="AA107" s="115">
        <f t="shared" si="44"/>
        <v>-384.68804860032014</v>
      </c>
      <c r="AB107" s="156">
        <f t="shared" si="45"/>
        <v>0.88342786406050899</v>
      </c>
      <c r="AC107" s="277">
        <f>AB123</f>
        <v>0.89248615437846845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1091</v>
      </c>
      <c r="G108" s="103">
        <f t="shared" si="46"/>
        <v>24231.11</v>
      </c>
      <c r="H108" s="26"/>
      <c r="I108" s="104">
        <v>4</v>
      </c>
      <c r="J108" s="105">
        <v>3000</v>
      </c>
      <c r="K108" s="106">
        <f t="shared" ref="K108:K152" si="47">J108/I108</f>
        <v>750</v>
      </c>
      <c r="L108" s="107">
        <v>4</v>
      </c>
      <c r="M108" s="105">
        <f>F108/V108*60</f>
        <v>2686.8196452933175</v>
      </c>
      <c r="N108" s="106">
        <f t="shared" si="40"/>
        <v>671.70491132332938</v>
      </c>
      <c r="O108" s="108">
        <f t="shared" si="41"/>
        <v>0</v>
      </c>
      <c r="P108" s="109">
        <f t="shared" si="42"/>
        <v>-78.295088676670616</v>
      </c>
      <c r="Q108" s="110">
        <f t="shared" si="43"/>
        <v>0.89560654843110588</v>
      </c>
      <c r="R108" s="293"/>
      <c r="S108" s="47">
        <v>0.7583333333333333</v>
      </c>
      <c r="T108" s="48">
        <v>0.7752430555555555</v>
      </c>
      <c r="U108" s="111">
        <v>5.9666666666665868</v>
      </c>
      <c r="V108" s="112">
        <v>24.363377018874594</v>
      </c>
      <c r="W108" s="113"/>
      <c r="X108" s="116"/>
      <c r="Y108" s="282"/>
      <c r="Z108" s="283"/>
      <c r="AA108" s="117">
        <f t="shared" si="44"/>
        <v>-313.18035470668246</v>
      </c>
      <c r="AB108" s="110">
        <f t="shared" si="45"/>
        <v>0.89560654843110588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1599</v>
      </c>
      <c r="G109" s="103">
        <f t="shared" si="46"/>
        <v>39239.46</v>
      </c>
      <c r="H109" s="26"/>
      <c r="I109" s="104">
        <v>4</v>
      </c>
      <c r="J109" s="105">
        <v>3000</v>
      </c>
      <c r="K109" s="106">
        <f t="shared" si="47"/>
        <v>750</v>
      </c>
      <c r="L109" s="107">
        <v>4</v>
      </c>
      <c r="M109" s="105">
        <f>F109/V109*60</f>
        <v>2683.8248078299375</v>
      </c>
      <c r="N109" s="106">
        <f t="shared" si="40"/>
        <v>670.95620195748438</v>
      </c>
      <c r="O109" s="108">
        <f t="shared" si="41"/>
        <v>0</v>
      </c>
      <c r="P109" s="109">
        <f t="shared" si="42"/>
        <v>-79.043798042515618</v>
      </c>
      <c r="Q109" s="110">
        <f t="shared" si="43"/>
        <v>0.89460826927664583</v>
      </c>
      <c r="R109" s="293"/>
      <c r="S109" s="47">
        <v>0.77847222222222223</v>
      </c>
      <c r="T109" s="48">
        <v>0.80328703703703708</v>
      </c>
      <c r="U109" s="111">
        <v>4.6500000000000874</v>
      </c>
      <c r="V109" s="112">
        <v>35.747489821280205</v>
      </c>
      <c r="W109" s="113"/>
      <c r="X109" s="116"/>
      <c r="Y109" s="282"/>
      <c r="Z109" s="283"/>
      <c r="AA109" s="117">
        <f t="shared" si="44"/>
        <v>-316.17519217006247</v>
      </c>
      <c r="AB109" s="110">
        <f t="shared" si="45"/>
        <v>0.89460826927664583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830</v>
      </c>
      <c r="G110" s="103">
        <f t="shared" si="46"/>
        <v>18658.400000000001</v>
      </c>
      <c r="H110" s="26"/>
      <c r="I110" s="104">
        <v>5</v>
      </c>
      <c r="J110" s="105">
        <v>3000</v>
      </c>
      <c r="K110" s="106">
        <f t="shared" si="47"/>
        <v>600</v>
      </c>
      <c r="L110" s="107">
        <v>5</v>
      </c>
      <c r="M110" s="105">
        <f>F110/V110*60</f>
        <v>2686.7817574676328</v>
      </c>
      <c r="N110" s="106">
        <f t="shared" si="40"/>
        <v>537.35635149352652</v>
      </c>
      <c r="O110" s="108">
        <f t="shared" si="41"/>
        <v>0</v>
      </c>
      <c r="P110" s="109">
        <f t="shared" si="42"/>
        <v>-62.643648506473482</v>
      </c>
      <c r="Q110" s="110">
        <f t="shared" si="43"/>
        <v>0.89559391915587749</v>
      </c>
      <c r="R110" s="293"/>
      <c r="S110" s="47">
        <v>0.80625000000000002</v>
      </c>
      <c r="T110" s="48">
        <v>0.81912037037037044</v>
      </c>
      <c r="U110" s="111">
        <v>5</v>
      </c>
      <c r="V110" s="112">
        <v>18.535186142896062</v>
      </c>
      <c r="W110" s="113"/>
      <c r="X110" s="116"/>
      <c r="Y110" s="282"/>
      <c r="Z110" s="283"/>
      <c r="AA110" s="117">
        <f t="shared" si="44"/>
        <v>-313.21824253236719</v>
      </c>
      <c r="AB110" s="110">
        <f t="shared" si="45"/>
        <v>0.8955939191558776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2611</v>
      </c>
      <c r="G111" s="103">
        <f t="shared" si="46"/>
        <v>60757.97</v>
      </c>
      <c r="H111" s="13"/>
      <c r="I111" s="104">
        <v>5</v>
      </c>
      <c r="J111" s="105">
        <v>3000</v>
      </c>
      <c r="K111" s="106">
        <f t="shared" si="47"/>
        <v>600</v>
      </c>
      <c r="L111" s="107">
        <v>5</v>
      </c>
      <c r="M111" s="105">
        <f>F111/V111*60</f>
        <v>2682.2999999999993</v>
      </c>
      <c r="N111" s="106">
        <f t="shared" si="40"/>
        <v>536.45999999999981</v>
      </c>
      <c r="O111" s="108">
        <f t="shared" si="41"/>
        <v>0</v>
      </c>
      <c r="P111" s="109">
        <f t="shared" si="42"/>
        <v>-63.540000000000191</v>
      </c>
      <c r="Q111" s="110">
        <f t="shared" si="43"/>
        <v>0.89409999999999967</v>
      </c>
      <c r="R111" s="293"/>
      <c r="S111" s="47">
        <v>0.82291666666666663</v>
      </c>
      <c r="T111" s="48">
        <v>0.8634722222222222</v>
      </c>
      <c r="U111" s="111">
        <v>5.4666666666665087</v>
      </c>
      <c r="V111" s="112">
        <v>58.405100100659894</v>
      </c>
      <c r="W111" s="113"/>
      <c r="X111" s="116"/>
      <c r="Y111" s="282"/>
      <c r="Z111" s="283"/>
      <c r="AA111" s="117">
        <f t="shared" si="44"/>
        <v>-317.70000000000073</v>
      </c>
      <c r="AB111" s="110">
        <f t="shared" si="45"/>
        <v>0.89409999999999978</v>
      </c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8">AVERAGE(I107:I122)</f>
        <v>4.2</v>
      </c>
      <c r="J123" s="137">
        <f t="shared" si="48"/>
        <v>3060</v>
      </c>
      <c r="K123" s="138">
        <f t="shared" ref="K123" si="49">J123/I123</f>
        <v>728.57142857142856</v>
      </c>
      <c r="L123" s="136">
        <f t="shared" ref="L123:M123" si="50">AVERAGE(L107:L122)</f>
        <v>4.2</v>
      </c>
      <c r="M123" s="137">
        <f t="shared" si="50"/>
        <v>2731.0076323981134</v>
      </c>
      <c r="N123" s="138">
        <f t="shared" ref="N123:N134" si="51">M123/L123</f>
        <v>650.23991247574122</v>
      </c>
      <c r="O123" s="139">
        <f t="shared" ref="O123:O134" si="52">L123-I123</f>
        <v>0</v>
      </c>
      <c r="P123" s="140">
        <f t="shared" ref="P123:P134" si="53">N123-K123</f>
        <v>-78.331516095687334</v>
      </c>
      <c r="Q123" s="141">
        <f t="shared" ref="Q123:Q134" si="54">N123/K123</f>
        <v>0.89248615437846834</v>
      </c>
      <c r="R123" s="294"/>
      <c r="S123" s="142">
        <f>S107</f>
        <v>0.70833333333333337</v>
      </c>
      <c r="T123" s="143">
        <f>INDEX(T107:T122,COUNTA(T107:T122))</f>
        <v>0.8634722222222222</v>
      </c>
      <c r="U123" s="144"/>
      <c r="V123" s="166"/>
      <c r="W123" s="99"/>
      <c r="X123" s="69"/>
      <c r="Y123" s="285"/>
      <c r="Z123" s="286"/>
      <c r="AA123" s="168">
        <f t="shared" ref="AA123:AA134" si="55">M123-J123</f>
        <v>-328.9923676018866</v>
      </c>
      <c r="AB123" s="141">
        <f t="shared" ref="AB123:AB134" si="56">M123/J123</f>
        <v>0.89248615437846845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415</v>
      </c>
      <c r="G124" s="148">
        <f t="shared" ref="G124:G134" si="57">E124*F124</f>
        <v>9246.2000000000007</v>
      </c>
      <c r="H124" s="149"/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8">F124/V124*60</f>
        <v>2942.4388235294145</v>
      </c>
      <c r="N124" s="152">
        <f t="shared" si="51"/>
        <v>588.48776470588291</v>
      </c>
      <c r="O124" s="154">
        <f t="shared" si="52"/>
        <v>0</v>
      </c>
      <c r="P124" s="155">
        <f t="shared" si="53"/>
        <v>-71.51223529411709</v>
      </c>
      <c r="Q124" s="156">
        <f t="shared" si="54"/>
        <v>0.89164812834224683</v>
      </c>
      <c r="R124" s="292">
        <f>Q140</f>
        <v>0.89104079283981785</v>
      </c>
      <c r="S124" s="157">
        <v>0.70833333333333337</v>
      </c>
      <c r="T124" s="158">
        <v>0.71420138888888896</v>
      </c>
      <c r="U124" s="159"/>
      <c r="V124" s="160">
        <v>8.4623679516751338</v>
      </c>
      <c r="W124" s="161"/>
      <c r="X124" s="162"/>
      <c r="Y124" s="295"/>
      <c r="Z124" s="296"/>
      <c r="AA124" s="115">
        <f t="shared" si="55"/>
        <v>-357.56117647058545</v>
      </c>
      <c r="AB124" s="156">
        <f t="shared" si="56"/>
        <v>0.89164812834224683</v>
      </c>
      <c r="AC124" s="277">
        <f>AB140</f>
        <v>0.89104079283981785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2018</v>
      </c>
      <c r="G125" s="103">
        <f t="shared" si="57"/>
        <v>28312.539999999997</v>
      </c>
      <c r="H125" s="26"/>
      <c r="I125" s="104">
        <v>3</v>
      </c>
      <c r="J125" s="105">
        <v>3000</v>
      </c>
      <c r="K125" s="106">
        <f t="shared" si="47"/>
        <v>1000</v>
      </c>
      <c r="L125" s="107">
        <v>3</v>
      </c>
      <c r="M125" s="105">
        <f t="shared" si="58"/>
        <v>2703.31517429939</v>
      </c>
      <c r="N125" s="106">
        <f t="shared" si="51"/>
        <v>901.10505809979668</v>
      </c>
      <c r="O125" s="108">
        <f t="shared" si="52"/>
        <v>0</v>
      </c>
      <c r="P125" s="109">
        <f t="shared" si="53"/>
        <v>-98.894941900203321</v>
      </c>
      <c r="Q125" s="110">
        <f t="shared" si="54"/>
        <v>0.90110505809979669</v>
      </c>
      <c r="R125" s="293"/>
      <c r="S125" s="47">
        <v>0.72430555555555554</v>
      </c>
      <c r="T125" s="48">
        <v>0.75540509259259259</v>
      </c>
      <c r="U125" s="111">
        <v>14.549999999999876</v>
      </c>
      <c r="V125" s="112">
        <v>44.78945006158223</v>
      </c>
      <c r="W125" s="113"/>
      <c r="X125" s="116"/>
      <c r="Y125" s="282"/>
      <c r="Z125" s="283"/>
      <c r="AA125" s="117">
        <f t="shared" si="55"/>
        <v>-296.68482570060996</v>
      </c>
      <c r="AB125" s="110">
        <f t="shared" si="56"/>
        <v>0.90110505809979669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363</v>
      </c>
      <c r="G126" s="103">
        <f t="shared" si="57"/>
        <v>6062.0999999999995</v>
      </c>
      <c r="H126" s="26"/>
      <c r="I126" s="104">
        <v>3</v>
      </c>
      <c r="J126" s="105">
        <v>3600</v>
      </c>
      <c r="K126" s="106">
        <f t="shared" si="47"/>
        <v>1200</v>
      </c>
      <c r="L126" s="107">
        <v>3</v>
      </c>
      <c r="M126" s="105">
        <f t="shared" si="58"/>
        <v>3178.4924999999994</v>
      </c>
      <c r="N126" s="106">
        <f t="shared" si="51"/>
        <v>1059.4974999999997</v>
      </c>
      <c r="O126" s="108">
        <f t="shared" si="52"/>
        <v>0</v>
      </c>
      <c r="P126" s="109">
        <f t="shared" si="53"/>
        <v>-140.50250000000028</v>
      </c>
      <c r="Q126" s="110">
        <f t="shared" si="54"/>
        <v>0.88291458333333306</v>
      </c>
      <c r="R126" s="293"/>
      <c r="S126" s="47">
        <v>0.76527777777777772</v>
      </c>
      <c r="T126" s="48">
        <v>0.77003472222222213</v>
      </c>
      <c r="U126" s="111">
        <v>15</v>
      </c>
      <c r="V126" s="112">
        <v>6.8523049842024184</v>
      </c>
      <c r="W126" s="113"/>
      <c r="X126" s="116"/>
      <c r="Y126" s="282"/>
      <c r="Z126" s="283"/>
      <c r="AA126" s="117">
        <f t="shared" si="55"/>
        <v>-421.50750000000062</v>
      </c>
      <c r="AB126" s="110">
        <f t="shared" si="56"/>
        <v>0.88291458333333317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1176</v>
      </c>
      <c r="G127" s="103">
        <f t="shared" si="57"/>
        <v>21379.68</v>
      </c>
      <c r="H127" s="26"/>
      <c r="I127" s="104">
        <v>3</v>
      </c>
      <c r="J127" s="105">
        <v>3600</v>
      </c>
      <c r="K127" s="106">
        <f t="shared" si="47"/>
        <v>1200</v>
      </c>
      <c r="L127" s="107">
        <v>3</v>
      </c>
      <c r="M127" s="105">
        <f t="shared" si="58"/>
        <v>3179.8431732776735</v>
      </c>
      <c r="N127" s="106">
        <f t="shared" si="51"/>
        <v>1059.9477244258912</v>
      </c>
      <c r="O127" s="108">
        <f t="shared" si="52"/>
        <v>0</v>
      </c>
      <c r="P127" s="109">
        <f t="shared" si="53"/>
        <v>-140.05227557410876</v>
      </c>
      <c r="Q127" s="110">
        <f t="shared" si="54"/>
        <v>0.88328977035490941</v>
      </c>
      <c r="R127" s="293"/>
      <c r="S127" s="47">
        <v>0.77986111111111101</v>
      </c>
      <c r="T127" s="48">
        <v>0.7952662037037036</v>
      </c>
      <c r="U127" s="111">
        <v>15</v>
      </c>
      <c r="V127" s="112">
        <v>22.189773569011948</v>
      </c>
      <c r="W127" s="113"/>
      <c r="X127" s="116"/>
      <c r="Y127" s="282"/>
      <c r="Z127" s="283"/>
      <c r="AA127" s="117">
        <f t="shared" si="55"/>
        <v>-420.15682672232651</v>
      </c>
      <c r="AB127" s="110">
        <f t="shared" si="56"/>
        <v>0.8832897703549093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1078</v>
      </c>
      <c r="G128" s="103">
        <f t="shared" si="57"/>
        <v>32340</v>
      </c>
      <c r="H128" s="13"/>
      <c r="I128" s="104">
        <v>4</v>
      </c>
      <c r="J128" s="105">
        <v>3600</v>
      </c>
      <c r="K128" s="106">
        <f t="shared" si="47"/>
        <v>900</v>
      </c>
      <c r="L128" s="107">
        <v>4</v>
      </c>
      <c r="M128" s="105">
        <f t="shared" si="58"/>
        <v>3241.9559807736337</v>
      </c>
      <c r="N128" s="106">
        <f t="shared" si="51"/>
        <v>810.48899519340841</v>
      </c>
      <c r="O128" s="108">
        <f t="shared" si="52"/>
        <v>0</v>
      </c>
      <c r="P128" s="109">
        <f t="shared" si="53"/>
        <v>-89.511004806591586</v>
      </c>
      <c r="Q128" s="110">
        <f t="shared" si="54"/>
        <v>0.900543327992676</v>
      </c>
      <c r="R128" s="293"/>
      <c r="S128" s="47">
        <v>0.80555555555555536</v>
      </c>
      <c r="T128" s="48">
        <v>0.81940972222222208</v>
      </c>
      <c r="U128" s="111">
        <v>14.816666666666531</v>
      </c>
      <c r="V128" s="112">
        <v>19.950918637879006</v>
      </c>
      <c r="W128" s="113"/>
      <c r="X128" s="116"/>
      <c r="Y128" s="282"/>
      <c r="Z128" s="283"/>
      <c r="AA128" s="117">
        <f t="shared" si="55"/>
        <v>-358.04401922636634</v>
      </c>
      <c r="AB128" s="110">
        <f t="shared" si="56"/>
        <v>0.900543327992676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2465</v>
      </c>
      <c r="G129" s="121">
        <f t="shared" si="57"/>
        <v>35200.199999999997</v>
      </c>
      <c r="H129" s="122"/>
      <c r="I129" s="104">
        <v>3</v>
      </c>
      <c r="J129" s="105">
        <v>3600</v>
      </c>
      <c r="K129" s="106">
        <f t="shared" si="47"/>
        <v>1200</v>
      </c>
      <c r="L129" s="107">
        <v>3</v>
      </c>
      <c r="M129" s="105">
        <f t="shared" si="58"/>
        <v>3184.5469194312832</v>
      </c>
      <c r="N129" s="106">
        <f t="shared" si="51"/>
        <v>1061.5156398104277</v>
      </c>
      <c r="O129" s="108">
        <f t="shared" si="52"/>
        <v>0</v>
      </c>
      <c r="P129" s="109">
        <f t="shared" si="53"/>
        <v>-138.48436018957227</v>
      </c>
      <c r="Q129" s="110">
        <f t="shared" si="54"/>
        <v>0.88459636650868978</v>
      </c>
      <c r="R129" s="293"/>
      <c r="S129" s="47">
        <v>0.82916666666666639</v>
      </c>
      <c r="T129" s="120">
        <v>0.86141203703703673</v>
      </c>
      <c r="U129" s="111">
        <v>15</v>
      </c>
      <c r="V129" s="112">
        <v>46.443027451582637</v>
      </c>
      <c r="W129" s="113"/>
      <c r="X129" s="116"/>
      <c r="Y129" s="282"/>
      <c r="Z129" s="283"/>
      <c r="AA129" s="117">
        <f t="shared" si="55"/>
        <v>-415.45308056871681</v>
      </c>
      <c r="AB129" s="110">
        <f t="shared" si="56"/>
        <v>0.88459636650868978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1141</v>
      </c>
      <c r="G130" s="121">
        <f t="shared" si="57"/>
        <v>25421.48</v>
      </c>
      <c r="H130" s="62">
        <v>2</v>
      </c>
      <c r="I130" s="104">
        <v>5</v>
      </c>
      <c r="J130" s="105">
        <v>3300</v>
      </c>
      <c r="K130" s="106">
        <f t="shared" si="47"/>
        <v>660</v>
      </c>
      <c r="L130" s="107">
        <v>5</v>
      </c>
      <c r="M130" s="105">
        <f t="shared" si="58"/>
        <v>2942.4388235294141</v>
      </c>
      <c r="N130" s="106">
        <f t="shared" si="51"/>
        <v>588.4877647058828</v>
      </c>
      <c r="O130" s="123">
        <f t="shared" si="52"/>
        <v>0</v>
      </c>
      <c r="P130" s="124">
        <f t="shared" si="53"/>
        <v>-71.512235294117204</v>
      </c>
      <c r="Q130" s="125">
        <f t="shared" si="54"/>
        <v>0.89164812834224672</v>
      </c>
      <c r="R130" s="293"/>
      <c r="S130" s="47">
        <v>0.87152777777777746</v>
      </c>
      <c r="T130" s="120">
        <v>0.88767361111111076</v>
      </c>
      <c r="U130" s="111">
        <v>14.566666666666652</v>
      </c>
      <c r="V130" s="112">
        <v>23.266414055087537</v>
      </c>
      <c r="W130" s="113"/>
      <c r="X130" s="116"/>
      <c r="Y130" s="282"/>
      <c r="Z130" s="283"/>
      <c r="AA130" s="117">
        <f t="shared" si="55"/>
        <v>-357.56117647058591</v>
      </c>
      <c r="AB130" s="110">
        <f t="shared" si="56"/>
        <v>0.89164812834224672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5171</v>
      </c>
      <c r="G131" s="121">
        <f t="shared" si="57"/>
        <v>72549.12999999999</v>
      </c>
      <c r="H131" s="62">
        <v>2</v>
      </c>
      <c r="I131" s="104">
        <v>3</v>
      </c>
      <c r="J131" s="105">
        <v>3000</v>
      </c>
      <c r="K131" s="106">
        <f t="shared" si="47"/>
        <v>1000</v>
      </c>
      <c r="L131" s="118">
        <v>3</v>
      </c>
      <c r="M131" s="105">
        <f t="shared" si="58"/>
        <v>2703.3151742993896</v>
      </c>
      <c r="N131" s="106">
        <f t="shared" si="51"/>
        <v>901.10505809979657</v>
      </c>
      <c r="O131" s="123">
        <f t="shared" si="52"/>
        <v>0</v>
      </c>
      <c r="P131" s="124">
        <f t="shared" si="53"/>
        <v>-98.894941900203435</v>
      </c>
      <c r="Q131" s="125">
        <f t="shared" si="54"/>
        <v>0.90110505809979657</v>
      </c>
      <c r="R131" s="293"/>
      <c r="S131" s="47">
        <v>0.89791666666666636</v>
      </c>
      <c r="T131" s="120">
        <v>0.97761574074074042</v>
      </c>
      <c r="U131" s="111">
        <v>14.750000000000068</v>
      </c>
      <c r="V131" s="112">
        <v>114.77019141151722</v>
      </c>
      <c r="W131" s="113"/>
      <c r="X131" s="116"/>
      <c r="Y131" s="282"/>
      <c r="Z131" s="283"/>
      <c r="AA131" s="117">
        <f t="shared" si="55"/>
        <v>-296.68482570061042</v>
      </c>
      <c r="AB131" s="110">
        <f t="shared" si="56"/>
        <v>0.90110505809979657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818</v>
      </c>
      <c r="G132" s="121">
        <f t="shared" si="57"/>
        <v>13660.599999999999</v>
      </c>
      <c r="H132" s="62">
        <v>2</v>
      </c>
      <c r="I132" s="104">
        <v>3</v>
      </c>
      <c r="J132" s="105">
        <v>3600</v>
      </c>
      <c r="K132" s="106">
        <f t="shared" si="47"/>
        <v>1200</v>
      </c>
      <c r="L132" s="118">
        <v>3</v>
      </c>
      <c r="M132" s="105">
        <f t="shared" si="58"/>
        <v>3178.4924999999994</v>
      </c>
      <c r="N132" s="106">
        <f t="shared" si="51"/>
        <v>1059.4974999999997</v>
      </c>
      <c r="O132" s="123">
        <f t="shared" si="52"/>
        <v>0</v>
      </c>
      <c r="P132" s="124">
        <f t="shared" si="53"/>
        <v>-140.50250000000028</v>
      </c>
      <c r="Q132" s="125">
        <f t="shared" si="54"/>
        <v>0.88291458333333306</v>
      </c>
      <c r="R132" s="293"/>
      <c r="S132" s="47">
        <v>0.98749999999999971</v>
      </c>
      <c r="T132" s="120">
        <v>0.99821759259259235</v>
      </c>
      <c r="U132" s="111">
        <v>15</v>
      </c>
      <c r="V132" s="112">
        <v>15.441282305998836</v>
      </c>
      <c r="W132" s="113"/>
      <c r="X132" s="116"/>
      <c r="Y132" s="282"/>
      <c r="Z132" s="283"/>
      <c r="AA132" s="117">
        <f t="shared" si="55"/>
        <v>-421.50750000000062</v>
      </c>
      <c r="AB132" s="110">
        <f t="shared" si="56"/>
        <v>0.88291458333333317</v>
      </c>
      <c r="AC132" s="278"/>
    </row>
    <row r="133" spans="1:29" ht="15.75" customHeight="1">
      <c r="A133" s="299"/>
      <c r="B133" s="100" t="s">
        <v>120</v>
      </c>
      <c r="C133" s="280" t="s">
        <v>237</v>
      </c>
      <c r="D133" s="281"/>
      <c r="E133" s="101">
        <v>30</v>
      </c>
      <c r="F133" s="102">
        <v>2770</v>
      </c>
      <c r="G133" s="121">
        <f t="shared" si="57"/>
        <v>83100</v>
      </c>
      <c r="H133" s="62">
        <v>2</v>
      </c>
      <c r="I133" s="104">
        <v>4</v>
      </c>
      <c r="J133" s="105">
        <v>3600</v>
      </c>
      <c r="K133" s="106">
        <f t="shared" si="47"/>
        <v>900</v>
      </c>
      <c r="L133" s="118">
        <v>4</v>
      </c>
      <c r="M133" s="105">
        <f t="shared" si="58"/>
        <v>3241.9559807736327</v>
      </c>
      <c r="N133" s="106">
        <f t="shared" si="51"/>
        <v>810.48899519340819</v>
      </c>
      <c r="O133" s="123">
        <f t="shared" si="52"/>
        <v>0</v>
      </c>
      <c r="P133" s="124">
        <f t="shared" si="53"/>
        <v>-89.511004806591814</v>
      </c>
      <c r="Q133" s="125">
        <f t="shared" si="54"/>
        <v>0.90054332799267578</v>
      </c>
      <c r="R133" s="293"/>
      <c r="S133" s="47">
        <v>1.0083333333333331</v>
      </c>
      <c r="T133" s="120">
        <v>1.0439236111111108</v>
      </c>
      <c r="U133" s="111">
        <v>14.566666666666652</v>
      </c>
      <c r="V133" s="112">
        <v>51.265347520338459</v>
      </c>
      <c r="W133" s="113"/>
      <c r="X133" s="116"/>
      <c r="Y133" s="282"/>
      <c r="Z133" s="283"/>
      <c r="AA133" s="117">
        <f t="shared" si="55"/>
        <v>-358.04401922636725</v>
      </c>
      <c r="AB133" s="110">
        <f t="shared" si="56"/>
        <v>0.90054332799267578</v>
      </c>
      <c r="AC133" s="278"/>
    </row>
    <row r="134" spans="1:29" ht="15.75" customHeight="1">
      <c r="A134" s="299"/>
      <c r="B134" s="100" t="s">
        <v>120</v>
      </c>
      <c r="C134" s="280" t="s">
        <v>151</v>
      </c>
      <c r="D134" s="281"/>
      <c r="E134" s="101">
        <v>14.28</v>
      </c>
      <c r="F134" s="102">
        <v>6582</v>
      </c>
      <c r="G134" s="121">
        <f t="shared" si="57"/>
        <v>93990.959999999992</v>
      </c>
      <c r="H134" s="62">
        <v>2</v>
      </c>
      <c r="I134" s="104">
        <v>3</v>
      </c>
      <c r="J134" s="105">
        <v>3600</v>
      </c>
      <c r="K134" s="106">
        <f t="shared" si="47"/>
        <v>1200</v>
      </c>
      <c r="L134" s="118">
        <v>3</v>
      </c>
      <c r="M134" s="105">
        <f t="shared" si="58"/>
        <v>3184.5469194312827</v>
      </c>
      <c r="N134" s="106">
        <f t="shared" si="51"/>
        <v>1061.5156398104275</v>
      </c>
      <c r="O134" s="123">
        <f t="shared" si="52"/>
        <v>0</v>
      </c>
      <c r="P134" s="124">
        <f t="shared" si="53"/>
        <v>-138.4843601895725</v>
      </c>
      <c r="Q134" s="125">
        <f t="shared" si="54"/>
        <v>0.88459636650868956</v>
      </c>
      <c r="R134" s="293"/>
      <c r="S134" s="47">
        <v>1.0541666666666665</v>
      </c>
      <c r="T134" s="120">
        <v>1.1402777777777775</v>
      </c>
      <c r="U134" s="111">
        <v>14.750000000000227</v>
      </c>
      <c r="V134" s="112">
        <v>124.01136173887097</v>
      </c>
      <c r="W134" s="126"/>
      <c r="X134" s="127"/>
      <c r="Y134" s="282"/>
      <c r="Z134" s="283"/>
      <c r="AA134" s="117">
        <f t="shared" si="55"/>
        <v>-415.45308056871727</v>
      </c>
      <c r="AB134" s="110">
        <f t="shared" si="56"/>
        <v>0.88459636650868967</v>
      </c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9">AVERAGE(I124:I139)</f>
        <v>3.5454545454545454</v>
      </c>
      <c r="J140" s="137">
        <f t="shared" si="59"/>
        <v>3436.3636363636365</v>
      </c>
      <c r="K140" s="138">
        <f t="shared" ref="K140" si="60">J140/I140</f>
        <v>969.23076923076928</v>
      </c>
      <c r="L140" s="136">
        <f t="shared" ref="L140:M140" si="61">AVERAGE(L124:L139)</f>
        <v>3.5454545454545454</v>
      </c>
      <c r="M140" s="137">
        <f t="shared" si="61"/>
        <v>3061.9401790313741</v>
      </c>
      <c r="N140" s="138">
        <f t="shared" ref="N140:N152" si="62">M140/L140</f>
        <v>863.62415306013122</v>
      </c>
      <c r="O140" s="139">
        <f t="shared" ref="O140:O152" si="63">L140-I140</f>
        <v>0</v>
      </c>
      <c r="P140" s="140">
        <f t="shared" ref="P140:P152" si="64">N140-K140</f>
        <v>-105.60661617063806</v>
      </c>
      <c r="Q140" s="141">
        <f t="shared" ref="Q140:Q152" si="65">N140/K140</f>
        <v>0.89104079283981785</v>
      </c>
      <c r="R140" s="294"/>
      <c r="S140" s="142">
        <f>S124</f>
        <v>0.70833333333333337</v>
      </c>
      <c r="T140" s="143">
        <f>INDEX(T124:T139,COUNTA(T124:T139))</f>
        <v>1.1402777777777775</v>
      </c>
      <c r="U140" s="144"/>
      <c r="V140" s="166"/>
      <c r="W140" s="99"/>
      <c r="X140" s="69"/>
      <c r="Y140" s="285"/>
      <c r="Z140" s="286"/>
      <c r="AA140" s="168">
        <f t="shared" ref="AA140:AA152" si="66">M140-J140</f>
        <v>-374.42345733226239</v>
      </c>
      <c r="AB140" s="141">
        <f t="shared" ref="AB140:AB152" si="67">M140/J140</f>
        <v>0.89104079283981785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538</v>
      </c>
      <c r="G141" s="148">
        <f t="shared" ref="G141:G152" si="68">E141*F141</f>
        <v>9780.84</v>
      </c>
      <c r="H141" s="149"/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69">F141/V141*60</f>
        <v>2698.645296167248</v>
      </c>
      <c r="N141" s="152">
        <f t="shared" si="62"/>
        <v>674.66132404181201</v>
      </c>
      <c r="O141" s="154">
        <f t="shared" si="63"/>
        <v>0</v>
      </c>
      <c r="P141" s="155">
        <f t="shared" si="64"/>
        <v>-75.338675958187991</v>
      </c>
      <c r="Q141" s="156">
        <f t="shared" si="65"/>
        <v>0.8995484320557493</v>
      </c>
      <c r="R141" s="292">
        <f>Q157</f>
        <v>0.88814499550285797</v>
      </c>
      <c r="S141" s="157">
        <v>0.70833333333333337</v>
      </c>
      <c r="T141" s="158">
        <v>0.71663194444444445</v>
      </c>
      <c r="U141" s="159"/>
      <c r="V141" s="160">
        <v>11.961557173091878</v>
      </c>
      <c r="W141" s="158"/>
      <c r="X141" s="169"/>
      <c r="Y141" s="295"/>
      <c r="Z141" s="296"/>
      <c r="AA141" s="171">
        <f t="shared" si="66"/>
        <v>-301.35470383275197</v>
      </c>
      <c r="AB141" s="156">
        <f t="shared" si="67"/>
        <v>0.8995484320557493</v>
      </c>
      <c r="AC141" s="277">
        <f>AB157</f>
        <v>0.88814499550285797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941</v>
      </c>
      <c r="G142" s="103">
        <f t="shared" si="68"/>
        <v>17107.38</v>
      </c>
      <c r="H142" s="26"/>
      <c r="I142" s="104">
        <v>3</v>
      </c>
      <c r="J142" s="105">
        <v>3600</v>
      </c>
      <c r="K142" s="106">
        <f t="shared" si="47"/>
        <v>1200</v>
      </c>
      <c r="L142" s="107">
        <v>3</v>
      </c>
      <c r="M142" s="105">
        <f t="shared" si="69"/>
        <v>3176.450718512257</v>
      </c>
      <c r="N142" s="106">
        <f t="shared" si="62"/>
        <v>1058.8169061707524</v>
      </c>
      <c r="O142" s="108">
        <f t="shared" si="63"/>
        <v>0</v>
      </c>
      <c r="P142" s="109">
        <f t="shared" si="64"/>
        <v>-141.18309382924758</v>
      </c>
      <c r="Q142" s="110">
        <f t="shared" si="65"/>
        <v>0.88234742180896031</v>
      </c>
      <c r="R142" s="293"/>
      <c r="S142" s="47">
        <v>0.72638888888888886</v>
      </c>
      <c r="T142" s="48">
        <v>0.73872685185185183</v>
      </c>
      <c r="U142" s="111">
        <v>15</v>
      </c>
      <c r="V142" s="112">
        <v>17.774555629323274</v>
      </c>
      <c r="W142" s="113"/>
      <c r="X142" s="13"/>
      <c r="Y142" s="282"/>
      <c r="Z142" s="283"/>
      <c r="AA142" s="172">
        <f t="shared" si="66"/>
        <v>-423.54928148774297</v>
      </c>
      <c r="AB142" s="110">
        <f t="shared" si="67"/>
        <v>0.88234742180896031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793</v>
      </c>
      <c r="G143" s="103">
        <f t="shared" si="68"/>
        <v>19848.79</v>
      </c>
      <c r="H143" s="26"/>
      <c r="I143" s="104">
        <v>5</v>
      </c>
      <c r="J143" s="105">
        <v>3600</v>
      </c>
      <c r="K143" s="106">
        <f t="shared" si="47"/>
        <v>720</v>
      </c>
      <c r="L143" s="107">
        <v>5</v>
      </c>
      <c r="M143" s="105">
        <f t="shared" si="69"/>
        <v>3211.3626831421107</v>
      </c>
      <c r="N143" s="106">
        <f t="shared" si="62"/>
        <v>642.27253662842213</v>
      </c>
      <c r="O143" s="108">
        <f t="shared" si="63"/>
        <v>0</v>
      </c>
      <c r="P143" s="109">
        <f t="shared" si="64"/>
        <v>-77.727463371577869</v>
      </c>
      <c r="Q143" s="110">
        <f t="shared" si="65"/>
        <v>0.89204518976169744</v>
      </c>
      <c r="R143" s="293"/>
      <c r="S143" s="47">
        <v>0.74861111111111101</v>
      </c>
      <c r="T143" s="48">
        <v>0.75888888888888884</v>
      </c>
      <c r="U143" s="111">
        <v>15</v>
      </c>
      <c r="V143" s="112">
        <v>14.816140278944154</v>
      </c>
      <c r="W143" s="113"/>
      <c r="X143" s="13"/>
      <c r="Y143" s="282"/>
      <c r="Z143" s="283"/>
      <c r="AA143" s="172">
        <f t="shared" si="66"/>
        <v>-388.63731685788935</v>
      </c>
      <c r="AB143" s="110">
        <f t="shared" si="67"/>
        <v>0.89204518976169744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1038</v>
      </c>
      <c r="G144" s="103">
        <f t="shared" si="68"/>
        <v>25763.16</v>
      </c>
      <c r="H144" s="26"/>
      <c r="I144" s="104">
        <v>5</v>
      </c>
      <c r="J144" s="105">
        <v>3600</v>
      </c>
      <c r="K144" s="106">
        <f t="shared" si="47"/>
        <v>720</v>
      </c>
      <c r="L144" s="107">
        <v>5</v>
      </c>
      <c r="M144" s="105">
        <f t="shared" si="69"/>
        <v>3213.591776733902</v>
      </c>
      <c r="N144" s="106">
        <f t="shared" si="62"/>
        <v>642.71835534678041</v>
      </c>
      <c r="O144" s="108">
        <f t="shared" si="63"/>
        <v>0</v>
      </c>
      <c r="P144" s="109">
        <f t="shared" si="64"/>
        <v>-77.281644653219587</v>
      </c>
      <c r="Q144" s="110">
        <f t="shared" si="65"/>
        <v>0.89266438242608392</v>
      </c>
      <c r="R144" s="293"/>
      <c r="S144" s="47">
        <v>0.76874999999999982</v>
      </c>
      <c r="T144" s="48">
        <v>0.78219907407407385</v>
      </c>
      <c r="U144" s="111">
        <v>15</v>
      </c>
      <c r="V144" s="112">
        <v>19.380184020540899</v>
      </c>
      <c r="W144" s="113"/>
      <c r="X144" s="13"/>
      <c r="Y144" s="282"/>
      <c r="Z144" s="283"/>
      <c r="AA144" s="172">
        <f t="shared" si="66"/>
        <v>-386.40822326609805</v>
      </c>
      <c r="AB144" s="110">
        <f t="shared" si="67"/>
        <v>0.89266438242608392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1374</v>
      </c>
      <c r="G145" s="103">
        <f t="shared" si="68"/>
        <v>24580.86</v>
      </c>
      <c r="H145" s="13"/>
      <c r="I145" s="104">
        <v>4</v>
      </c>
      <c r="J145" s="105">
        <v>3600</v>
      </c>
      <c r="K145" s="106">
        <f t="shared" si="47"/>
        <v>900</v>
      </c>
      <c r="L145" s="107">
        <v>4</v>
      </c>
      <c r="M145" s="105">
        <f t="shared" si="69"/>
        <v>3179.8113294797786</v>
      </c>
      <c r="N145" s="106">
        <f t="shared" si="62"/>
        <v>794.95283236994464</v>
      </c>
      <c r="O145" s="108">
        <f t="shared" si="63"/>
        <v>0</v>
      </c>
      <c r="P145" s="109">
        <f t="shared" si="64"/>
        <v>-105.04716763005536</v>
      </c>
      <c r="Q145" s="110">
        <f t="shared" si="65"/>
        <v>0.88328092485549403</v>
      </c>
      <c r="R145" s="293"/>
      <c r="S145" s="47">
        <v>0.79236111111111085</v>
      </c>
      <c r="T145" s="48">
        <v>0.81035879629629604</v>
      </c>
      <c r="U145" s="111">
        <v>14.633333333333276</v>
      </c>
      <c r="V145" s="112">
        <v>25.926066504545506</v>
      </c>
      <c r="W145" s="113"/>
      <c r="X145" s="116"/>
      <c r="Y145" s="282"/>
      <c r="Z145" s="283"/>
      <c r="AA145" s="172">
        <f t="shared" si="66"/>
        <v>-420.18867052022142</v>
      </c>
      <c r="AB145" s="110">
        <f t="shared" si="67"/>
        <v>0.88328092485549403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2136</v>
      </c>
      <c r="G146" s="121">
        <f t="shared" si="68"/>
        <v>35585.760000000002</v>
      </c>
      <c r="H146" s="122"/>
      <c r="I146" s="104">
        <v>5</v>
      </c>
      <c r="J146" s="105">
        <v>3600</v>
      </c>
      <c r="K146" s="106">
        <f t="shared" si="47"/>
        <v>720</v>
      </c>
      <c r="L146" s="107">
        <v>5</v>
      </c>
      <c r="M146" s="105">
        <f t="shared" si="69"/>
        <v>3171.1831015247253</v>
      </c>
      <c r="N146" s="106">
        <f t="shared" si="62"/>
        <v>634.23662030494506</v>
      </c>
      <c r="O146" s="108">
        <f t="shared" si="63"/>
        <v>0</v>
      </c>
      <c r="P146" s="109">
        <f t="shared" si="64"/>
        <v>-85.763379695054937</v>
      </c>
      <c r="Q146" s="110">
        <f t="shared" si="65"/>
        <v>0.88088419486797931</v>
      </c>
      <c r="R146" s="293"/>
      <c r="S146" s="47">
        <v>0.82013888888888864</v>
      </c>
      <c r="T146" s="120">
        <v>0.84819444444444425</v>
      </c>
      <c r="U146" s="111">
        <v>15</v>
      </c>
      <c r="V146" s="112">
        <v>40.413938866658263</v>
      </c>
      <c r="W146" s="113"/>
      <c r="X146" s="50"/>
      <c r="Y146" s="282"/>
      <c r="Z146" s="283"/>
      <c r="AA146" s="172">
        <f t="shared" si="66"/>
        <v>-428.81689847527468</v>
      </c>
      <c r="AB146" s="110">
        <f t="shared" si="67"/>
        <v>0.88088419486797931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1106</v>
      </c>
      <c r="G147" s="121">
        <f t="shared" si="68"/>
        <v>20107.079999999998</v>
      </c>
      <c r="H147" s="62">
        <v>2</v>
      </c>
      <c r="I147" s="104">
        <v>4</v>
      </c>
      <c r="J147" s="105">
        <v>3000</v>
      </c>
      <c r="K147" s="106">
        <f t="shared" si="47"/>
        <v>750</v>
      </c>
      <c r="L147" s="107">
        <v>4</v>
      </c>
      <c r="M147" s="105">
        <f t="shared" si="69"/>
        <v>2698.645296167248</v>
      </c>
      <c r="N147" s="106">
        <f t="shared" si="62"/>
        <v>674.66132404181201</v>
      </c>
      <c r="O147" s="123">
        <f t="shared" si="63"/>
        <v>0</v>
      </c>
      <c r="P147" s="124">
        <f t="shared" si="64"/>
        <v>-75.338675958187991</v>
      </c>
      <c r="Q147" s="125">
        <f t="shared" si="65"/>
        <v>0.8995484320557493</v>
      </c>
      <c r="R147" s="293"/>
      <c r="S147" s="47">
        <v>0.85833333333333306</v>
      </c>
      <c r="T147" s="120">
        <v>0.87540509259259236</v>
      </c>
      <c r="U147" s="111">
        <v>14.599999999999884</v>
      </c>
      <c r="V147" s="112">
        <v>24.590115675538321</v>
      </c>
      <c r="W147" s="113"/>
      <c r="X147" s="116"/>
      <c r="Y147" s="282"/>
      <c r="Z147" s="283"/>
      <c r="AA147" s="172">
        <f t="shared" si="66"/>
        <v>-301.35470383275197</v>
      </c>
      <c r="AB147" s="110">
        <f t="shared" si="67"/>
        <v>0.8995484320557493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2397</v>
      </c>
      <c r="G148" s="121">
        <f t="shared" si="68"/>
        <v>43577.46</v>
      </c>
      <c r="H148" s="62">
        <v>2</v>
      </c>
      <c r="I148" s="104">
        <v>3</v>
      </c>
      <c r="J148" s="105">
        <v>3600</v>
      </c>
      <c r="K148" s="106">
        <f t="shared" si="47"/>
        <v>1200</v>
      </c>
      <c r="L148" s="118">
        <v>3</v>
      </c>
      <c r="M148" s="105">
        <f t="shared" si="69"/>
        <v>3176.450718512257</v>
      </c>
      <c r="N148" s="106">
        <f t="shared" si="62"/>
        <v>1058.8169061707524</v>
      </c>
      <c r="O148" s="123">
        <f t="shared" si="63"/>
        <v>0</v>
      </c>
      <c r="P148" s="124">
        <f t="shared" si="64"/>
        <v>-141.18309382924758</v>
      </c>
      <c r="Q148" s="125">
        <f t="shared" si="65"/>
        <v>0.88234742180896031</v>
      </c>
      <c r="R148" s="293"/>
      <c r="S148" s="47">
        <v>0.88541666666666641</v>
      </c>
      <c r="T148" s="120">
        <v>0.91685185185185158</v>
      </c>
      <c r="U148" s="111">
        <v>15</v>
      </c>
      <c r="V148" s="112">
        <v>45.27694988680966</v>
      </c>
      <c r="W148" s="113"/>
      <c r="X148" s="116"/>
      <c r="Y148" s="282"/>
      <c r="Z148" s="283"/>
      <c r="AA148" s="172">
        <f t="shared" si="66"/>
        <v>-423.54928148774297</v>
      </c>
      <c r="AB148" s="110">
        <f t="shared" si="67"/>
        <v>0.88234742180896031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1704</v>
      </c>
      <c r="G149" s="121">
        <f t="shared" si="68"/>
        <v>42651.12</v>
      </c>
      <c r="H149" s="62">
        <v>2</v>
      </c>
      <c r="I149" s="104">
        <v>5</v>
      </c>
      <c r="J149" s="105">
        <v>3600</v>
      </c>
      <c r="K149" s="106">
        <f t="shared" si="47"/>
        <v>720</v>
      </c>
      <c r="L149" s="118">
        <v>5</v>
      </c>
      <c r="M149" s="105">
        <f t="shared" si="69"/>
        <v>3211.3626831421102</v>
      </c>
      <c r="N149" s="106">
        <f t="shared" si="62"/>
        <v>642.27253662842202</v>
      </c>
      <c r="O149" s="123">
        <f t="shared" si="63"/>
        <v>0</v>
      </c>
      <c r="P149" s="124">
        <f t="shared" si="64"/>
        <v>-77.727463371577983</v>
      </c>
      <c r="Q149" s="125">
        <f t="shared" si="65"/>
        <v>0.89204518976169722</v>
      </c>
      <c r="R149" s="293"/>
      <c r="S149" s="47">
        <v>0.92708333333333304</v>
      </c>
      <c r="T149" s="120">
        <v>0.94918981481481457</v>
      </c>
      <c r="U149" s="111">
        <v>14.733333333333292</v>
      </c>
      <c r="V149" s="112">
        <v>31.836952125246963</v>
      </c>
      <c r="W149" s="126"/>
      <c r="X149" s="127"/>
      <c r="Y149" s="282"/>
      <c r="Z149" s="283"/>
      <c r="AA149" s="172">
        <f t="shared" si="66"/>
        <v>-388.6373168578898</v>
      </c>
      <c r="AB149" s="110">
        <f t="shared" si="67"/>
        <v>0.89204518976169733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2379</v>
      </c>
      <c r="G150" s="121">
        <f t="shared" si="68"/>
        <v>59046.78</v>
      </c>
      <c r="H150" s="62">
        <v>2</v>
      </c>
      <c r="I150" s="104">
        <v>5</v>
      </c>
      <c r="J150" s="105">
        <v>3600</v>
      </c>
      <c r="K150" s="106">
        <f t="shared" si="47"/>
        <v>720</v>
      </c>
      <c r="L150" s="118">
        <v>5</v>
      </c>
      <c r="M150" s="105">
        <f t="shared" si="69"/>
        <v>3213.591776733902</v>
      </c>
      <c r="N150" s="106">
        <f t="shared" si="62"/>
        <v>642.71835534678041</v>
      </c>
      <c r="O150" s="123">
        <f t="shared" si="63"/>
        <v>0</v>
      </c>
      <c r="P150" s="124">
        <f t="shared" si="64"/>
        <v>-77.281644653219587</v>
      </c>
      <c r="Q150" s="125">
        <f t="shared" si="65"/>
        <v>0.89266438242608392</v>
      </c>
      <c r="R150" s="293"/>
      <c r="S150" s="47">
        <v>0.95902777777777748</v>
      </c>
      <c r="T150" s="120">
        <v>0.9898726851851849</v>
      </c>
      <c r="U150" s="111">
        <v>15</v>
      </c>
      <c r="V150" s="112">
        <v>44.417589388118301</v>
      </c>
      <c r="W150" s="126"/>
      <c r="X150" s="127"/>
      <c r="Y150" s="282"/>
      <c r="Z150" s="283"/>
      <c r="AA150" s="172">
        <f t="shared" si="66"/>
        <v>-386.40822326609805</v>
      </c>
      <c r="AB150" s="110">
        <f t="shared" si="67"/>
        <v>0.89266438242608392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3641</v>
      </c>
      <c r="G151" s="121">
        <f t="shared" si="68"/>
        <v>65137.490000000005</v>
      </c>
      <c r="H151" s="62">
        <v>2</v>
      </c>
      <c r="I151" s="104">
        <v>4</v>
      </c>
      <c r="J151" s="105">
        <v>3600</v>
      </c>
      <c r="K151" s="106">
        <f t="shared" si="47"/>
        <v>900</v>
      </c>
      <c r="L151" s="118">
        <v>4</v>
      </c>
      <c r="M151" s="105">
        <f t="shared" si="69"/>
        <v>3179.8113294797786</v>
      </c>
      <c r="N151" s="106">
        <f t="shared" si="62"/>
        <v>794.95283236994464</v>
      </c>
      <c r="O151" s="123">
        <f t="shared" si="63"/>
        <v>0</v>
      </c>
      <c r="P151" s="124">
        <f t="shared" si="64"/>
        <v>-105.04716763005536</v>
      </c>
      <c r="Q151" s="125">
        <f t="shared" si="65"/>
        <v>0.88328092485549403</v>
      </c>
      <c r="R151" s="293"/>
      <c r="S151" s="47">
        <v>0.99999999999999967</v>
      </c>
      <c r="T151" s="120">
        <v>1.047708333333333</v>
      </c>
      <c r="U151" s="111">
        <v>15</v>
      </c>
      <c r="V151" s="112">
        <v>68.702189332642064</v>
      </c>
      <c r="W151" s="126"/>
      <c r="X151" s="127"/>
      <c r="Y151" s="282"/>
      <c r="Z151" s="283"/>
      <c r="AA151" s="172">
        <f t="shared" si="66"/>
        <v>-420.18867052022142</v>
      </c>
      <c r="AB151" s="110">
        <f t="shared" si="67"/>
        <v>0.88328092485549403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5472</v>
      </c>
      <c r="G152" s="121">
        <f t="shared" si="68"/>
        <v>91163.520000000004</v>
      </c>
      <c r="H152" s="62">
        <v>2</v>
      </c>
      <c r="I152" s="104">
        <v>5</v>
      </c>
      <c r="J152" s="105">
        <v>3600</v>
      </c>
      <c r="K152" s="106">
        <f t="shared" si="47"/>
        <v>720</v>
      </c>
      <c r="L152" s="118">
        <v>5</v>
      </c>
      <c r="M152" s="105">
        <f t="shared" si="69"/>
        <v>3171.1831015247249</v>
      </c>
      <c r="N152" s="106">
        <f t="shared" si="62"/>
        <v>634.23662030494495</v>
      </c>
      <c r="O152" s="123">
        <f t="shared" si="63"/>
        <v>0</v>
      </c>
      <c r="P152" s="124">
        <f t="shared" si="64"/>
        <v>-85.76337969505505</v>
      </c>
      <c r="Q152" s="125">
        <f t="shared" si="65"/>
        <v>0.88088419486797909</v>
      </c>
      <c r="R152" s="293"/>
      <c r="S152" s="47">
        <v>1.0576388888888886</v>
      </c>
      <c r="T152" s="120">
        <v>1.1295254629629627</v>
      </c>
      <c r="U152" s="111">
        <v>15</v>
      </c>
      <c r="V152" s="112">
        <v>103.532337770765</v>
      </c>
      <c r="W152" s="126"/>
      <c r="X152" s="127"/>
      <c r="Y152" s="282"/>
      <c r="Z152" s="283"/>
      <c r="AA152" s="172">
        <f t="shared" si="66"/>
        <v>-428.81689847527514</v>
      </c>
      <c r="AB152" s="110">
        <f t="shared" si="67"/>
        <v>0.88088419486797909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0">AVERAGE(I141:I156)</f>
        <v>4.333333333333333</v>
      </c>
      <c r="J157" s="137">
        <f t="shared" si="70"/>
        <v>3500</v>
      </c>
      <c r="K157" s="138">
        <f t="shared" ref="K157" si="71">J157/I157</f>
        <v>807.69230769230774</v>
      </c>
      <c r="L157" s="136">
        <f t="shared" ref="L157:M157" si="72">AVERAGE(L141:L156)</f>
        <v>4.333333333333333</v>
      </c>
      <c r="M157" s="137">
        <f t="shared" si="72"/>
        <v>3108.5074842600029</v>
      </c>
      <c r="N157" s="138">
        <f>M157/L157</f>
        <v>717.34788098307763</v>
      </c>
      <c r="O157" s="139">
        <f>L157-I157</f>
        <v>0</v>
      </c>
      <c r="P157" s="140">
        <f>N157-K157</f>
        <v>-90.344426709230106</v>
      </c>
      <c r="Q157" s="141">
        <f>N157/K157</f>
        <v>0.88814499550285797</v>
      </c>
      <c r="R157" s="294"/>
      <c r="S157" s="142">
        <f>S141</f>
        <v>0.70833333333333337</v>
      </c>
      <c r="T157" s="143">
        <f>INDEX(T141:T156,COUNTA(T141:T156))</f>
        <v>1.1295254629629627</v>
      </c>
      <c r="U157" s="144"/>
      <c r="V157" s="166"/>
      <c r="W157" s="167"/>
      <c r="X157" s="138"/>
      <c r="Y157" s="285"/>
      <c r="Z157" s="286"/>
      <c r="AA157" s="174">
        <f>M157-J157</f>
        <v>-391.49251573999709</v>
      </c>
      <c r="AB157" s="141">
        <f>M157/J157</f>
        <v>0.88814499550285797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377" priority="1" operator="greaterThan">
      <formula>0</formula>
    </cfRule>
  </conditionalFormatting>
  <conditionalFormatting sqref="P5:P157 AA5:AA157">
    <cfRule type="cellIs" dxfId="376" priority="4" operator="lessThan">
      <formula>0</formula>
    </cfRule>
  </conditionalFormatting>
  <conditionalFormatting sqref="Q5:Q157 AB5:AB157">
    <cfRule type="cellIs" dxfId="375" priority="2" operator="greaterThan">
      <formula>1</formula>
    </cfRule>
    <cfRule type="cellIs" dxfId="374" priority="3" operator="lessThan">
      <formula>0.8</formula>
    </cfRule>
  </conditionalFormatting>
  <conditionalFormatting sqref="AC5:AC6 R5:R157 AC90:AC95">
    <cfRule type="cellIs" dxfId="373" priority="5" operator="lessThan">
      <formula>0.8</formula>
    </cfRule>
  </conditionalFormatting>
  <conditionalFormatting sqref="AC12:AC20">
    <cfRule type="cellIs" dxfId="372" priority="13" operator="lessThan">
      <formula>0.8</formula>
    </cfRule>
  </conditionalFormatting>
  <conditionalFormatting sqref="AC22:AC27">
    <cfRule type="cellIs" dxfId="371" priority="12" operator="lessThan">
      <formula>0.8</formula>
    </cfRule>
  </conditionalFormatting>
  <conditionalFormatting sqref="AC39">
    <cfRule type="cellIs" dxfId="370" priority="11" operator="lessThan">
      <formula>0.8</formula>
    </cfRule>
  </conditionalFormatting>
  <conditionalFormatting sqref="AC56">
    <cfRule type="cellIs" dxfId="369" priority="7" operator="lessThan">
      <formula>0.8</formula>
    </cfRule>
  </conditionalFormatting>
  <conditionalFormatting sqref="AC73:AC78">
    <cfRule type="cellIs" dxfId="368" priority="6" operator="lessThan">
      <formula>0.8</formula>
    </cfRule>
  </conditionalFormatting>
  <conditionalFormatting sqref="AC107">
    <cfRule type="cellIs" dxfId="367" priority="10" operator="lessThan">
      <formula>0.8</formula>
    </cfRule>
  </conditionalFormatting>
  <conditionalFormatting sqref="AC124">
    <cfRule type="cellIs" dxfId="366" priority="9" operator="lessThan">
      <formula>0.8</formula>
    </cfRule>
  </conditionalFormatting>
  <conditionalFormatting sqref="AC141:AC146">
    <cfRule type="cellIs" dxfId="365" priority="8" operator="lessThan">
      <formula>0.8</formula>
    </cfRule>
  </conditionalFormatting>
  <dataValidations count="1">
    <dataValidation type="list" allowBlank="1" showInputMessage="1" showErrorMessage="1" sqref="Y5:Z157" xr:uid="{A54A1305-F1EE-41F6-B3CD-ED5575361820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0F6B-6EE6-46C6-B00A-AAB382FD088E}">
  <sheetPr codeName="工作表39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O32" sqref="O32"/>
      <selection pane="bottomLeft" activeCell="L39" sqref="L3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57414</v>
      </c>
      <c r="E1" s="88" t="s">
        <v>3</v>
      </c>
      <c r="F1" s="89">
        <f>SUM(G5:G140)</f>
        <v>2674029.4899999998</v>
      </c>
      <c r="G1" s="90" t="s">
        <v>84</v>
      </c>
      <c r="H1" s="91">
        <f>L21+L38+L55+L72+L89+L106+L123+L140</f>
        <v>156.91666666666669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46129</v>
      </c>
      <c r="B2" s="343"/>
      <c r="C2" s="92" t="s">
        <v>40</v>
      </c>
      <c r="D2" s="93">
        <f>AVERAGE(N21,N38,N55,N72,N89,N106,N123,N140)</f>
        <v>128.74512326690763</v>
      </c>
      <c r="E2" s="93" t="s">
        <v>91</v>
      </c>
      <c r="F2" s="94">
        <f>F1/D1</f>
        <v>46.574519977705783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42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3193</v>
      </c>
      <c r="G5" s="148">
        <f t="shared" ref="G5:G7" si="0">E5*F5</f>
        <v>181266.61000000002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1781.1585139318902</v>
      </c>
      <c r="N5" s="152">
        <f>M5/L5</f>
        <v>74.214938080495429</v>
      </c>
      <c r="O5" s="154">
        <f>L5-I5</f>
        <v>0</v>
      </c>
      <c r="P5" s="155">
        <f>N5-K5</f>
        <v>-9.1183952528378995</v>
      </c>
      <c r="Q5" s="156">
        <f>N5/K5</f>
        <v>0.8905792569659452</v>
      </c>
      <c r="R5" s="292">
        <f>Q21</f>
        <v>0.89313707492549554</v>
      </c>
      <c r="S5" s="157">
        <v>0.29166666666666669</v>
      </c>
      <c r="T5" s="158">
        <v>0.3663541666666667</v>
      </c>
      <c r="U5" s="159"/>
      <c r="V5" s="160">
        <v>107.55920851597256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-218.84148606810982</v>
      </c>
      <c r="AF5" s="132">
        <f>M5/J5</f>
        <v>0.89057925696594509</v>
      </c>
      <c r="AG5" s="367">
        <f>AF21</f>
        <v>0.89313707492549554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3843</v>
      </c>
      <c r="G6" s="103">
        <f t="shared" si="0"/>
        <v>228735.36000000002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1788.7997644980878</v>
      </c>
      <c r="N6" s="106">
        <f>M6/L6</f>
        <v>74.533323520753655</v>
      </c>
      <c r="O6" s="108">
        <f>L6-I6</f>
        <v>0</v>
      </c>
      <c r="P6" s="109">
        <f>N6-K6</f>
        <v>-8.800009812579674</v>
      </c>
      <c r="Q6" s="110">
        <f>N6/K6</f>
        <v>0.89439988224904388</v>
      </c>
      <c r="R6" s="293"/>
      <c r="S6" s="47">
        <v>0.36944444444444446</v>
      </c>
      <c r="T6" s="48">
        <v>0.45895833333333336</v>
      </c>
      <c r="U6" s="111">
        <v>5</v>
      </c>
      <c r="V6" s="112">
        <v>128.9020742154992</v>
      </c>
      <c r="W6" s="113">
        <v>0.45895833333333336</v>
      </c>
      <c r="X6" s="116">
        <v>0.49722222222222223</v>
      </c>
      <c r="Y6" s="12"/>
      <c r="Z6" s="198"/>
      <c r="AA6" s="282"/>
      <c r="AB6" s="283"/>
      <c r="AC6" s="12">
        <v>3</v>
      </c>
      <c r="AD6" s="198"/>
      <c r="AE6" s="117">
        <f>M6-J6</f>
        <v>-211.20023550191218</v>
      </c>
      <c r="AF6" s="110">
        <f>M6/J6</f>
        <v>0.89439988224904388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1667</v>
      </c>
      <c r="G7" s="103">
        <f t="shared" si="0"/>
        <v>128925.78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1788.8641711229948</v>
      </c>
      <c r="N7" s="106">
        <f>M7/L7</f>
        <v>77.776703092304118</v>
      </c>
      <c r="O7" s="108">
        <f>L7-I7</f>
        <v>0</v>
      </c>
      <c r="P7" s="109">
        <f>N7-K7</f>
        <v>-9.1798186468263197</v>
      </c>
      <c r="Q7" s="110">
        <f>N7/K7</f>
        <v>0.89443208556149734</v>
      </c>
      <c r="R7" s="293"/>
      <c r="S7" s="47">
        <v>0.49722222222222223</v>
      </c>
      <c r="T7" s="48">
        <v>0.53604166666666664</v>
      </c>
      <c r="U7" s="111">
        <v>55.09999999999998</v>
      </c>
      <c r="V7" s="112">
        <v>55.912573807775729</v>
      </c>
      <c r="W7" s="113"/>
      <c r="X7" s="116"/>
      <c r="Y7" s="12"/>
      <c r="Z7" s="198"/>
      <c r="AA7" s="282"/>
      <c r="AB7" s="283"/>
      <c r="AC7" s="12">
        <v>1</v>
      </c>
      <c r="AD7" s="198"/>
      <c r="AE7" s="117">
        <f>M7-J7</f>
        <v>-211.13582887700522</v>
      </c>
      <c r="AF7" s="110">
        <f>M7/J7</f>
        <v>0.89443208556149734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1786.2741498509911</v>
      </c>
      <c r="N21" s="138">
        <f>M21/L21</f>
        <v>75.476372528915107</v>
      </c>
      <c r="O21" s="139">
        <f>L21-I21</f>
        <v>0</v>
      </c>
      <c r="P21" s="140">
        <f>N21-K21</f>
        <v>-9.0306697246060139</v>
      </c>
      <c r="Q21" s="141">
        <f>N21/K21</f>
        <v>0.89313707492549554</v>
      </c>
      <c r="R21" s="294"/>
      <c r="S21" s="142">
        <f>S5</f>
        <v>0.29166666666666669</v>
      </c>
      <c r="T21" s="143">
        <f>INDEX(T5:T20,COUNTA(T5:T20))</f>
        <v>0.53604166666666664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7</v>
      </c>
      <c r="AD21" s="180">
        <f>SUM(AD5:AD20)</f>
        <v>0</v>
      </c>
      <c r="AE21" s="168">
        <f>M21-J21</f>
        <v>-213.72585014900892</v>
      </c>
      <c r="AF21" s="141">
        <f>M21/J21</f>
        <v>0.89313707492549554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1887</v>
      </c>
      <c r="G22" s="148">
        <f t="shared" ref="G22:G25" si="5">E22*F22</f>
        <v>101445.12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1784.2960953011254</v>
      </c>
      <c r="N22" s="152">
        <f>M22/L22</f>
        <v>89.214804765056272</v>
      </c>
      <c r="O22" s="154">
        <f>L22-I22</f>
        <v>0</v>
      </c>
      <c r="P22" s="155">
        <f>N22-K22</f>
        <v>-10.785195234943728</v>
      </c>
      <c r="Q22" s="156">
        <f>N22/K22</f>
        <v>0.89214804765056277</v>
      </c>
      <c r="R22" s="292">
        <f>Q38</f>
        <v>0.89349727978244797</v>
      </c>
      <c r="S22" s="157">
        <v>0.29166666666666669</v>
      </c>
      <c r="T22" s="158">
        <v>0.33572916666666669</v>
      </c>
      <c r="U22" s="159"/>
      <c r="V22" s="160">
        <v>63.453593996064043</v>
      </c>
      <c r="W22" s="97"/>
      <c r="X22" s="98"/>
      <c r="Y22" s="12"/>
      <c r="Z22" s="198"/>
      <c r="AA22" s="295"/>
      <c r="AB22" s="296"/>
      <c r="AC22" s="12">
        <v>1</v>
      </c>
      <c r="AD22" s="198"/>
      <c r="AE22" s="115">
        <f>M22-J22</f>
        <v>-215.70390469887457</v>
      </c>
      <c r="AF22" s="156">
        <f>M22/J22</f>
        <v>0.89214804765056277</v>
      </c>
      <c r="AG22" s="362">
        <f>AF38</f>
        <v>0.89349727978244786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1396</v>
      </c>
      <c r="G23" s="103">
        <f t="shared" si="5"/>
        <v>66128.51999999999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21</v>
      </c>
      <c r="M23" s="105">
        <f>F23/V23*60</f>
        <v>1786.0000000000002</v>
      </c>
      <c r="N23" s="106">
        <f>M23/L23</f>
        <v>85.047619047619065</v>
      </c>
      <c r="O23" s="108">
        <f>L23-I23</f>
        <v>0</v>
      </c>
      <c r="P23" s="109">
        <f>N23-K23</f>
        <v>-10.190476190476176</v>
      </c>
      <c r="Q23" s="110">
        <f>N23/K23</f>
        <v>0.89300000000000013</v>
      </c>
      <c r="R23" s="293"/>
      <c r="S23" s="47">
        <v>0.33958333333333335</v>
      </c>
      <c r="T23" s="48">
        <v>0.37214120370370374</v>
      </c>
      <c r="U23" s="111">
        <v>5.5499999999999883</v>
      </c>
      <c r="V23" s="112">
        <v>46.898096304591263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-213.99999999999977</v>
      </c>
      <c r="AF23" s="110">
        <f>M23/J23</f>
        <v>0.89300000000000013</v>
      </c>
      <c r="AG23" s="363"/>
    </row>
    <row r="24" spans="1:33" ht="15.75" customHeight="1">
      <c r="A24" s="298"/>
      <c r="B24" s="163" t="s">
        <v>181</v>
      </c>
      <c r="C24" s="280" t="s">
        <v>189</v>
      </c>
      <c r="D24" s="281"/>
      <c r="E24" s="101">
        <v>59.54</v>
      </c>
      <c r="F24" s="111">
        <v>2324</v>
      </c>
      <c r="G24" s="103">
        <f t="shared" si="5"/>
        <v>138370.96</v>
      </c>
      <c r="H24" s="26"/>
      <c r="I24" s="107">
        <v>23</v>
      </c>
      <c r="J24" s="105">
        <v>2000</v>
      </c>
      <c r="K24" s="106">
        <f t="shared" si="1"/>
        <v>86.956521739130437</v>
      </c>
      <c r="L24" s="107">
        <v>23</v>
      </c>
      <c r="M24" s="105">
        <f>F24/V24*60</f>
        <v>1789.6494679135733</v>
      </c>
      <c r="N24" s="106">
        <f>M24/L24</f>
        <v>77.810846431024927</v>
      </c>
      <c r="O24" s="108">
        <f>L24-I24</f>
        <v>0</v>
      </c>
      <c r="P24" s="109">
        <f>N24-K24</f>
        <v>-9.1456753081055098</v>
      </c>
      <c r="Q24" s="110">
        <f>N24/K24</f>
        <v>0.89482473395678663</v>
      </c>
      <c r="R24" s="293"/>
      <c r="S24" s="47">
        <v>0.37569444444444444</v>
      </c>
      <c r="T24" s="48">
        <v>0.42979166666666668</v>
      </c>
      <c r="U24" s="111">
        <v>5.1166666666666138</v>
      </c>
      <c r="V24" s="112">
        <v>77.91469921903942</v>
      </c>
      <c r="W24" s="113">
        <v>0.42979166666666668</v>
      </c>
      <c r="X24" s="116">
        <v>0.46874999999999994</v>
      </c>
      <c r="Y24" s="12"/>
      <c r="Z24" s="198"/>
      <c r="AA24" s="282"/>
      <c r="AB24" s="283"/>
      <c r="AC24" s="12">
        <v>3</v>
      </c>
      <c r="AD24" s="198"/>
      <c r="AE24" s="117">
        <f>M24-J24</f>
        <v>-210.35053208642671</v>
      </c>
      <c r="AF24" s="110">
        <f>M24/J24</f>
        <v>0.89482473395678663</v>
      </c>
      <c r="AG24" s="363"/>
    </row>
    <row r="25" spans="1:33" ht="15.75" customHeight="1">
      <c r="A25" s="298"/>
      <c r="B25" s="163" t="s">
        <v>181</v>
      </c>
      <c r="C25" s="280" t="s">
        <v>191</v>
      </c>
      <c r="D25" s="281"/>
      <c r="E25" s="101">
        <v>71.55</v>
      </c>
      <c r="F25" s="111">
        <v>1917</v>
      </c>
      <c r="G25" s="103">
        <f t="shared" si="5"/>
        <v>137161.35</v>
      </c>
      <c r="H25" s="26"/>
      <c r="I25" s="107">
        <v>22</v>
      </c>
      <c r="J25" s="105">
        <v>2000</v>
      </c>
      <c r="K25" s="106">
        <f t="shared" si="1"/>
        <v>90.909090909090907</v>
      </c>
      <c r="L25" s="107">
        <v>22</v>
      </c>
      <c r="M25" s="105">
        <f>F25/V25*60</f>
        <v>1788.0326750448837</v>
      </c>
      <c r="N25" s="106">
        <f>M25/L25</f>
        <v>81.274212502040172</v>
      </c>
      <c r="O25" s="108">
        <f>L25-I25</f>
        <v>0</v>
      </c>
      <c r="P25" s="109">
        <f>N25-K25</f>
        <v>-9.6348784070507349</v>
      </c>
      <c r="Q25" s="110">
        <f>N25/K25</f>
        <v>0.89401633752244192</v>
      </c>
      <c r="R25" s="293"/>
      <c r="S25" s="47">
        <v>0.46874999999999994</v>
      </c>
      <c r="T25" s="48">
        <v>0.5134143518518518</v>
      </c>
      <c r="U25" s="111">
        <v>56.099999999999895</v>
      </c>
      <c r="V25" s="112">
        <v>64.327683495556215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-211.96732495511628</v>
      </c>
      <c r="AF25" s="110">
        <f>M25/J25</f>
        <v>0.89401633752244181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21.5</v>
      </c>
      <c r="M38" s="137">
        <f t="shared" si="8"/>
        <v>1786.9945595648958</v>
      </c>
      <c r="N38" s="138">
        <f>M38/L38</f>
        <v>83.116026026274227</v>
      </c>
      <c r="O38" s="139">
        <f>L38-I38</f>
        <v>0</v>
      </c>
      <c r="P38" s="140">
        <f>N38-K38</f>
        <v>-9.9072297876792561</v>
      </c>
      <c r="Q38" s="141">
        <f>N38/K38</f>
        <v>0.89349727978244797</v>
      </c>
      <c r="R38" s="294"/>
      <c r="S38" s="142">
        <f>S22</f>
        <v>0.29166666666666669</v>
      </c>
      <c r="T38" s="143">
        <f>INDEX(T22:T37,COUNTA(T22:T37))</f>
        <v>0.5134143518518518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7</v>
      </c>
      <c r="AD38" s="180">
        <f>SUM(AD22:AD37)</f>
        <v>0</v>
      </c>
      <c r="AE38" s="168">
        <f>M38-J38</f>
        <v>-213.00544043510422</v>
      </c>
      <c r="AF38" s="141">
        <f>M38/J38</f>
        <v>0.89349727978244786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3279</v>
      </c>
      <c r="G39" s="148">
        <f t="shared" ref="G39:G42" si="9">E39*F39</f>
        <v>64596.299999999996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1080.0019098143239</v>
      </c>
      <c r="N39" s="152">
        <f>M39/L39</f>
        <v>83.077069985717216</v>
      </c>
      <c r="O39" s="154">
        <f>L39-I39</f>
        <v>0</v>
      </c>
      <c r="P39" s="155">
        <f>N39-K39</f>
        <v>-9.2306223219750905</v>
      </c>
      <c r="Q39" s="156">
        <f>N39/K39</f>
        <v>0.90000159151193648</v>
      </c>
      <c r="R39" s="292">
        <f>Q55</f>
        <v>0.89443912135449033</v>
      </c>
      <c r="S39" s="157">
        <v>0.25</v>
      </c>
      <c r="T39" s="158">
        <v>0.37649305555555557</v>
      </c>
      <c r="U39" s="159"/>
      <c r="V39" s="160">
        <v>182.16634453343136</v>
      </c>
      <c r="W39" s="158"/>
      <c r="X39" s="169"/>
      <c r="Y39" s="12"/>
      <c r="Z39" s="198"/>
      <c r="AA39" s="295"/>
      <c r="AB39" s="296"/>
      <c r="AC39" s="12">
        <v>4</v>
      </c>
      <c r="AD39" s="198"/>
      <c r="AE39" s="115">
        <f>M39-J39</f>
        <v>-119.99809018567612</v>
      </c>
      <c r="AF39" s="156">
        <f>M39/J39</f>
        <v>0.90000159151193659</v>
      </c>
      <c r="AG39" s="277">
        <f>AF55</f>
        <v>0.89443912135449033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1631</v>
      </c>
      <c r="G40" s="103">
        <f t="shared" si="9"/>
        <v>126157.84999999999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1788.3662025924136</v>
      </c>
      <c r="N40" s="106">
        <f>M40/L40</f>
        <v>68.783315484323595</v>
      </c>
      <c r="O40" s="108">
        <f>L40-I40</f>
        <v>0</v>
      </c>
      <c r="P40" s="109">
        <f>N40-K40</f>
        <v>-8.1397614387533253</v>
      </c>
      <c r="Q40" s="110">
        <f>N40/K40</f>
        <v>0.89418310129620682</v>
      </c>
      <c r="R40" s="293"/>
      <c r="S40" s="47">
        <v>0.38055555555555554</v>
      </c>
      <c r="T40" s="48">
        <v>0.41855324074074074</v>
      </c>
      <c r="U40" s="111">
        <v>5.8499999999999552</v>
      </c>
      <c r="V40" s="112">
        <v>54.720336281317692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-211.63379740758637</v>
      </c>
      <c r="AF40" s="110">
        <f>M40/J40</f>
        <v>0.89418310129620682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1292</v>
      </c>
      <c r="G41" s="103">
        <f t="shared" si="9"/>
        <v>76667.28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1784.6164953622497</v>
      </c>
      <c r="N41" s="106">
        <f>M41/L41</f>
        <v>74.359020640093732</v>
      </c>
      <c r="O41" s="108">
        <f>L41-I41</f>
        <v>0</v>
      </c>
      <c r="P41" s="109">
        <f>N41-K41</f>
        <v>-8.9743126932395967</v>
      </c>
      <c r="Q41" s="110">
        <f>N41/K41</f>
        <v>0.89230824768112482</v>
      </c>
      <c r="R41" s="293"/>
      <c r="S41" s="47">
        <v>0.42152777777777772</v>
      </c>
      <c r="T41" s="48">
        <v>0.45168981481481474</v>
      </c>
      <c r="U41" s="111">
        <v>5</v>
      </c>
      <c r="V41" s="112">
        <v>43.437903998676553</v>
      </c>
      <c r="W41" s="113">
        <v>0.45168981481481474</v>
      </c>
      <c r="X41" s="116">
        <v>0.48958333333333326</v>
      </c>
      <c r="Y41" s="12"/>
      <c r="Z41" s="198"/>
      <c r="AA41" s="282"/>
      <c r="AB41" s="283"/>
      <c r="AC41" s="12">
        <v>1</v>
      </c>
      <c r="AD41" s="198"/>
      <c r="AE41" s="117">
        <f>M41-J41</f>
        <v>-215.38350463775032</v>
      </c>
      <c r="AF41" s="110">
        <f>M41/J41</f>
        <v>0.89230824768112482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3096</v>
      </c>
      <c r="G42" s="103">
        <f t="shared" si="9"/>
        <v>181642.32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1786.9770659833434</v>
      </c>
      <c r="N42" s="106">
        <f>M42/L42</f>
        <v>77.694655042754064</v>
      </c>
      <c r="O42" s="108">
        <f>L42-I42</f>
        <v>0</v>
      </c>
      <c r="P42" s="109">
        <f>N42-K42</f>
        <v>-9.2618666963763729</v>
      </c>
      <c r="Q42" s="110">
        <f>N42/K42</f>
        <v>0.89348853299167175</v>
      </c>
      <c r="R42" s="293"/>
      <c r="S42" s="47">
        <v>0.48958333333333326</v>
      </c>
      <c r="T42" s="48">
        <v>0.56177083333333322</v>
      </c>
      <c r="U42" s="111">
        <v>54.56666666666667</v>
      </c>
      <c r="V42" s="112">
        <v>103.95208955733263</v>
      </c>
      <c r="W42" s="113"/>
      <c r="X42" s="116"/>
      <c r="Y42" s="12"/>
      <c r="Z42" s="198"/>
      <c r="AA42" s="282"/>
      <c r="AB42" s="283"/>
      <c r="AC42" s="12">
        <v>2</v>
      </c>
      <c r="AD42" s="198"/>
      <c r="AE42" s="117">
        <f>M42-J42</f>
        <v>-213.02293401665656</v>
      </c>
      <c r="AF42" s="110">
        <f>M42/J42</f>
        <v>0.89348853299167175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1609.9904184380825</v>
      </c>
      <c r="N55" s="138">
        <f>M55/L55</f>
        <v>74.883275276189892</v>
      </c>
      <c r="O55" s="139">
        <f>L55-I55</f>
        <v>0</v>
      </c>
      <c r="P55" s="140">
        <f>N55-K55</f>
        <v>-8.8376549563682545</v>
      </c>
      <c r="Q55" s="141">
        <f>N55/K55</f>
        <v>0.89443912135449033</v>
      </c>
      <c r="R55" s="294"/>
      <c r="S55" s="142">
        <f>S39</f>
        <v>0.25</v>
      </c>
      <c r="T55" s="143">
        <f>INDEX(T39:T54,COUNTA(T39:T54))</f>
        <v>0.56177083333333322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8</v>
      </c>
      <c r="AD55" s="191">
        <f>SUM(AD39:AD54)</f>
        <v>0</v>
      </c>
      <c r="AE55" s="168">
        <f>M55-J55</f>
        <v>-190.00958156191746</v>
      </c>
      <c r="AF55" s="141">
        <f>M55/J55</f>
        <v>0.89443912135449033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3328</v>
      </c>
      <c r="G56" s="148">
        <f t="shared" ref="G56:G59" si="13">E56*F56</f>
        <v>96046.080000000002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3169.7055850874203</v>
      </c>
      <c r="N56" s="152">
        <f>M56/L56</f>
        <v>166.82660974144318</v>
      </c>
      <c r="O56" s="154">
        <f>L56-I56</f>
        <v>0</v>
      </c>
      <c r="P56" s="155">
        <f>N56-K56</f>
        <v>-22.647074469083151</v>
      </c>
      <c r="Q56" s="156">
        <f>N56/K56</f>
        <v>0.88047377363539447</v>
      </c>
      <c r="R56" s="292">
        <f>Q72</f>
        <v>0.88703283924727727</v>
      </c>
      <c r="S56" s="157">
        <v>0.25</v>
      </c>
      <c r="T56" s="158">
        <v>0.29373842592592592</v>
      </c>
      <c r="U56" s="159"/>
      <c r="V56" s="160">
        <v>62.9963870901571</v>
      </c>
      <c r="W56" s="158"/>
      <c r="X56" s="169"/>
      <c r="Y56" s="12"/>
      <c r="Z56" s="198"/>
      <c r="AA56" s="295"/>
      <c r="AB56" s="296"/>
      <c r="AC56" s="12">
        <v>1</v>
      </c>
      <c r="AD56" s="198"/>
      <c r="AE56" s="115">
        <f>M56-J56</f>
        <v>-430.29441491257967</v>
      </c>
      <c r="AF56" s="156">
        <f>M56/J56</f>
        <v>0.88047377363539459</v>
      </c>
      <c r="AG56" s="277">
        <f>AF72</f>
        <v>0.88703283924727716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4142</v>
      </c>
      <c r="G57" s="103">
        <f t="shared" si="13"/>
        <v>159384.15999999997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3200.4637920000018</v>
      </c>
      <c r="N57" s="106">
        <f>M57/L57</f>
        <v>160.02318960000008</v>
      </c>
      <c r="O57" s="108">
        <f>L57-I57</f>
        <v>0</v>
      </c>
      <c r="P57" s="109">
        <f>N57-K57</f>
        <v>-19.97681039999992</v>
      </c>
      <c r="Q57" s="110">
        <f>N57/K57</f>
        <v>0.88901772000000046</v>
      </c>
      <c r="R57" s="293"/>
      <c r="S57" s="47">
        <v>0.29652777777777778</v>
      </c>
      <c r="T57" s="48">
        <v>0.35045138888888888</v>
      </c>
      <c r="U57" s="111">
        <v>5</v>
      </c>
      <c r="V57" s="112">
        <v>77.651245616716494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>M57-J57</f>
        <v>-399.53620799999817</v>
      </c>
      <c r="AF57" s="110">
        <f>M57/J57</f>
        <v>0.88901772000000046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5500</v>
      </c>
      <c r="G58" s="103">
        <f t="shared" si="13"/>
        <v>207899.99999999997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3200.4338313599983</v>
      </c>
      <c r="N58" s="106">
        <f>M58/L58</f>
        <v>152.40161101714278</v>
      </c>
      <c r="O58" s="108">
        <f>L58-I58</f>
        <v>0</v>
      </c>
      <c r="P58" s="109">
        <f>N58-K58</f>
        <v>-19.026960411428632</v>
      </c>
      <c r="Q58" s="110">
        <f>N58/K58</f>
        <v>0.88900939759999964</v>
      </c>
      <c r="R58" s="293"/>
      <c r="S58" s="47">
        <v>0.35347222222222219</v>
      </c>
      <c r="T58" s="48">
        <v>0.42506944444444439</v>
      </c>
      <c r="U58" s="111">
        <v>5</v>
      </c>
      <c r="V58" s="112">
        <v>103.11102100172749</v>
      </c>
      <c r="W58" s="113">
        <v>0.42506944444444439</v>
      </c>
      <c r="X58" s="116">
        <v>0.4638888888888888</v>
      </c>
      <c r="Y58" s="12"/>
      <c r="Z58" s="198"/>
      <c r="AA58" s="282"/>
      <c r="AB58" s="283"/>
      <c r="AC58" s="12">
        <v>3</v>
      </c>
      <c r="AD58" s="198"/>
      <c r="AE58" s="117">
        <f>M58-J58</f>
        <v>-399.56616864000171</v>
      </c>
      <c r="AF58" s="110">
        <f>M58/J58</f>
        <v>0.88900939759999953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2402</v>
      </c>
      <c r="G59" s="103">
        <f t="shared" si="13"/>
        <v>71987.94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2484.1730769230767</v>
      </c>
      <c r="N59" s="106">
        <f>M59/L59</f>
        <v>118.29395604395603</v>
      </c>
      <c r="O59" s="108">
        <f>L59-I59</f>
        <v>0</v>
      </c>
      <c r="P59" s="109">
        <f>N59-K59</f>
        <v>-14.563186813186832</v>
      </c>
      <c r="Q59" s="110">
        <f>N59/K59</f>
        <v>0.89038461538461522</v>
      </c>
      <c r="R59" s="293"/>
      <c r="S59" s="47">
        <v>0.4638888888888888</v>
      </c>
      <c r="T59" s="48">
        <v>0.50416666666666654</v>
      </c>
      <c r="U59" s="111">
        <v>55.899999999999949</v>
      </c>
      <c r="V59" s="112">
        <v>58.015281358136512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>M59-J59</f>
        <v>-305.82692307692332</v>
      </c>
      <c r="AF59" s="200">
        <f>M59/J59</f>
        <v>0.89038461538461533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3013.6940713426243</v>
      </c>
      <c r="N72" s="138">
        <f t="shared" ref="N72:N77" si="18">M72/L72</f>
        <v>148.82439858482095</v>
      </c>
      <c r="O72" s="139">
        <f t="shared" ref="O72:O77" si="19">L72-I72</f>
        <v>0</v>
      </c>
      <c r="P72" s="140">
        <f t="shared" ref="P72:P77" si="20">N72-K72</f>
        <v>-18.953379192956817</v>
      </c>
      <c r="Q72" s="141">
        <f t="shared" ref="Q72:Q77" si="21">N72/K72</f>
        <v>0.88703283924727727</v>
      </c>
      <c r="R72" s="294"/>
      <c r="S72" s="142">
        <f>S56</f>
        <v>0.25</v>
      </c>
      <c r="T72" s="143">
        <f>INDEX(T56:T71,COUNTA(T56:T71))</f>
        <v>0.50416666666666654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6</v>
      </c>
      <c r="AD72" s="191">
        <f>SUM(AD56:AD71)</f>
        <v>0</v>
      </c>
      <c r="AE72" s="168">
        <f t="shared" ref="AE72:AE77" si="22">M72-J72</f>
        <v>-383.80592865737572</v>
      </c>
      <c r="AF72" s="141">
        <f t="shared" ref="AF72:AF77" si="23">M72/J72</f>
        <v>0.88703283924727716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403</v>
      </c>
      <c r="G73" s="148">
        <f t="shared" ref="G73:G77" si="24">E73*F73</f>
        <v>10901.15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2966.4954168126096</v>
      </c>
      <c r="N73" s="152">
        <f t="shared" si="18"/>
        <v>494.41590280210158</v>
      </c>
      <c r="O73" s="154">
        <f t="shared" si="19"/>
        <v>0</v>
      </c>
      <c r="P73" s="155">
        <f t="shared" si="20"/>
        <v>-51.084097197898416</v>
      </c>
      <c r="Q73" s="156">
        <f t="shared" si="21"/>
        <v>0.90635362566838051</v>
      </c>
      <c r="R73" s="292">
        <f>Q89</f>
        <v>0.89535985150071207</v>
      </c>
      <c r="S73" s="206">
        <v>0.29166666666666669</v>
      </c>
      <c r="T73" s="158">
        <v>0.2973263888888889</v>
      </c>
      <c r="U73" s="159"/>
      <c r="V73" s="160">
        <v>8.1510323134024993</v>
      </c>
      <c r="W73" s="158"/>
      <c r="X73" s="169"/>
      <c r="Y73" s="12"/>
      <c r="Z73" s="198"/>
      <c r="AA73" s="295"/>
      <c r="AB73" s="296"/>
      <c r="AC73" s="12">
        <v>2</v>
      </c>
      <c r="AD73" s="198"/>
      <c r="AE73" s="115">
        <f t="shared" si="22"/>
        <v>-306.50458318739038</v>
      </c>
      <c r="AF73" s="156">
        <f t="shared" si="23"/>
        <v>0.90635362566838062</v>
      </c>
      <c r="AG73" s="277">
        <f>AF89</f>
        <v>0.89535985150071218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750</v>
      </c>
      <c r="G74" s="103">
        <f t="shared" si="24"/>
        <v>19657.5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2962.3647263350385</v>
      </c>
      <c r="N74" s="106">
        <f t="shared" si="18"/>
        <v>493.72745438917309</v>
      </c>
      <c r="O74" s="108">
        <f t="shared" si="19"/>
        <v>0</v>
      </c>
      <c r="P74" s="109">
        <f t="shared" si="20"/>
        <v>-51.77254561082691</v>
      </c>
      <c r="Q74" s="110">
        <f t="shared" si="21"/>
        <v>0.90509157541553276</v>
      </c>
      <c r="R74" s="293"/>
      <c r="S74" s="47">
        <v>0.30138888888888887</v>
      </c>
      <c r="T74" s="48">
        <v>0.31193287037037037</v>
      </c>
      <c r="U74" s="111">
        <v>5.8499999999999552</v>
      </c>
      <c r="V74" s="112">
        <v>15.190567049342654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-310.63527366496146</v>
      </c>
      <c r="AF74" s="110">
        <f t="shared" si="23"/>
        <v>0.90509157541553276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776</v>
      </c>
      <c r="G75" s="103">
        <f t="shared" si="24"/>
        <v>17009.920000000002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3264.8149763033134</v>
      </c>
      <c r="N75" s="106">
        <f t="shared" si="18"/>
        <v>544.13582938388561</v>
      </c>
      <c r="O75" s="108">
        <f t="shared" si="19"/>
        <v>0</v>
      </c>
      <c r="P75" s="109">
        <f t="shared" si="20"/>
        <v>-55.864170616114393</v>
      </c>
      <c r="Q75" s="110">
        <f t="shared" si="21"/>
        <v>0.90689304897314271</v>
      </c>
      <c r="R75" s="293"/>
      <c r="S75" s="47">
        <v>0.31527777777777777</v>
      </c>
      <c r="T75" s="48">
        <v>0.32517361111111109</v>
      </c>
      <c r="U75" s="111">
        <v>4.8166666666666469</v>
      </c>
      <c r="V75" s="112">
        <v>14.261145068845213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2"/>
        <v>-335.18502369668659</v>
      </c>
      <c r="AF75" s="110">
        <f t="shared" si="23"/>
        <v>0.9068930489731426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2496</v>
      </c>
      <c r="G76" s="103">
        <f t="shared" si="24"/>
        <v>75778.559999999998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2652.1180131291831</v>
      </c>
      <c r="N76" s="106">
        <f t="shared" si="18"/>
        <v>241.10163755719847</v>
      </c>
      <c r="O76" s="108">
        <f t="shared" si="19"/>
        <v>0</v>
      </c>
      <c r="P76" s="109">
        <f t="shared" si="20"/>
        <v>-31.625635170074275</v>
      </c>
      <c r="Q76" s="110">
        <f t="shared" si="21"/>
        <v>0.88403933770972765</v>
      </c>
      <c r="R76" s="293"/>
      <c r="S76" s="47">
        <v>0.32847222222222222</v>
      </c>
      <c r="T76" s="48">
        <v>0.36768518518518517</v>
      </c>
      <c r="U76" s="111">
        <v>4.7500000000000231</v>
      </c>
      <c r="V76" s="112">
        <v>56.468075424479721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2"/>
        <v>-347.88198687081695</v>
      </c>
      <c r="AF76" s="110">
        <f t="shared" si="23"/>
        <v>0.88403933770972765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1587</v>
      </c>
      <c r="G77" s="103">
        <f t="shared" si="24"/>
        <v>36802.53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2163.0071039999989</v>
      </c>
      <c r="N77" s="106">
        <f t="shared" si="18"/>
        <v>360.5011839999998</v>
      </c>
      <c r="O77" s="108">
        <f t="shared" si="19"/>
        <v>0</v>
      </c>
      <c r="P77" s="109">
        <f t="shared" si="20"/>
        <v>-56.16548266666689</v>
      </c>
      <c r="Q77" s="110">
        <f t="shared" si="21"/>
        <v>0.86520284159999949</v>
      </c>
      <c r="R77" s="293"/>
      <c r="S77" s="47">
        <v>0.37152777777777779</v>
      </c>
      <c r="T77" s="48">
        <v>0.40209490740740744</v>
      </c>
      <c r="U77" s="111">
        <v>5.5333333333333723</v>
      </c>
      <c r="V77" s="112">
        <v>44.02204681802101</v>
      </c>
      <c r="W77" s="113"/>
      <c r="X77" s="13"/>
      <c r="Y77" s="12"/>
      <c r="Z77" s="198"/>
      <c r="AA77" s="282"/>
      <c r="AB77" s="283"/>
      <c r="AC77" s="12">
        <v>1</v>
      </c>
      <c r="AD77" s="198"/>
      <c r="AE77" s="117">
        <f t="shared" si="22"/>
        <v>-336.99289600000111</v>
      </c>
      <c r="AF77" s="110">
        <f t="shared" si="23"/>
        <v>0.86520284159999961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2801.7600473160282</v>
      </c>
      <c r="N89" s="138">
        <f>M89/L89</f>
        <v>400.25143533086117</v>
      </c>
      <c r="O89" s="139">
        <f>L89-I89</f>
        <v>0</v>
      </c>
      <c r="P89" s="140">
        <f>N89-K89</f>
        <v>-46.77713609771024</v>
      </c>
      <c r="Q89" s="141">
        <f>N89/K89</f>
        <v>0.89535985150071207</v>
      </c>
      <c r="R89" s="294"/>
      <c r="S89" s="142">
        <f>S73</f>
        <v>0.29166666666666669</v>
      </c>
      <c r="T89" s="143">
        <f>INDEX(T73:T88,COUNTA(T73:T88))</f>
        <v>0.40209490740740744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6</v>
      </c>
      <c r="AD89" s="191">
        <f>SUM(AD73:AD88)</f>
        <v>0</v>
      </c>
      <c r="AE89" s="168">
        <f>M89-J89</f>
        <v>-327.43995268397157</v>
      </c>
      <c r="AF89" s="141">
        <f>M89/J89</f>
        <v>0.89535985150071218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1126</v>
      </c>
      <c r="G90" s="148">
        <f t="shared" ref="G90:G91" si="28">E90*F90</f>
        <v>65499.420000000006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1606.7828571428606</v>
      </c>
      <c r="N90" s="152">
        <f>M90/L90</f>
        <v>84.567518796992658</v>
      </c>
      <c r="O90" s="154">
        <f>L90-I90</f>
        <v>0</v>
      </c>
      <c r="P90" s="155">
        <f>N90-K90</f>
        <v>-10.169323308270506</v>
      </c>
      <c r="Q90" s="156">
        <f>N90/K90</f>
        <v>0.8926571428571447</v>
      </c>
      <c r="R90" s="292">
        <f>Q106</f>
        <v>0.89272089473545579</v>
      </c>
      <c r="S90" s="157">
        <v>0.70833333333333337</v>
      </c>
      <c r="T90" s="158">
        <v>0.73752314814814823</v>
      </c>
      <c r="U90" s="159"/>
      <c r="V90" s="160">
        <v>42.046751805737728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-193.21714285713938</v>
      </c>
      <c r="AF90" s="156">
        <f>M90/J90</f>
        <v>0.89265714285714481</v>
      </c>
      <c r="AG90" s="277">
        <f>AF106</f>
        <v>0.89272089473545568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2055</v>
      </c>
      <c r="G91" s="103">
        <f t="shared" si="28"/>
        <v>92433.9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1607.0123639047797</v>
      </c>
      <c r="N91" s="106">
        <f>M91/L91</f>
        <v>76.524398281179984</v>
      </c>
      <c r="O91" s="108">
        <f>L91-I91</f>
        <v>0</v>
      </c>
      <c r="P91" s="109">
        <f>N91-K91</f>
        <v>-9.1898874331057243</v>
      </c>
      <c r="Q91" s="110">
        <f>N91/K91</f>
        <v>0.89278464661376655</v>
      </c>
      <c r="R91" s="293"/>
      <c r="S91" s="47">
        <v>0.7416666666666667</v>
      </c>
      <c r="T91" s="48">
        <v>0.79494212962962962</v>
      </c>
      <c r="U91" s="111">
        <v>5.9666666666665868</v>
      </c>
      <c r="V91" s="112">
        <v>76.726229847044223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-192.9876360952203</v>
      </c>
      <c r="AF91" s="110">
        <f>M91/J91</f>
        <v>0.89278464661376655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1606.8976105238203</v>
      </c>
      <c r="N106" s="138">
        <f>M106/L106</f>
        <v>80.344880526191019</v>
      </c>
      <c r="O106" s="139">
        <f>L106-I106</f>
        <v>0</v>
      </c>
      <c r="P106" s="140">
        <f>N106-K106</f>
        <v>-9.6551194738089805</v>
      </c>
      <c r="Q106" s="141">
        <f>N106/K106</f>
        <v>0.89272089473545579</v>
      </c>
      <c r="R106" s="294"/>
      <c r="S106" s="142">
        <f>S90</f>
        <v>0.70833333333333337</v>
      </c>
      <c r="T106" s="143">
        <f>INDEX(T90:T105,COUNTA(T90:T105))</f>
        <v>0.79494212962962962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3</v>
      </c>
      <c r="AD106" s="180">
        <f t="shared" si="34"/>
        <v>0</v>
      </c>
      <c r="AE106" s="168">
        <f>M106-J106</f>
        <v>-193.10238947617972</v>
      </c>
      <c r="AF106" s="141">
        <f>M106/J106</f>
        <v>0.89272089473545568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1003</v>
      </c>
      <c r="G107" s="148">
        <f t="shared" ref="G107:G108" si="35">E107*F107</f>
        <v>54252.270000000004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</v>
      </c>
      <c r="N107" s="152">
        <f>M107/L107</f>
        <v>89.3</v>
      </c>
      <c r="O107" s="154">
        <f>L107-I107</f>
        <v>1</v>
      </c>
      <c r="P107" s="155">
        <f>N107-K107</f>
        <v>-15.963157894736838</v>
      </c>
      <c r="Q107" s="156">
        <f>N107/K107</f>
        <v>0.84835000000000005</v>
      </c>
      <c r="R107" s="292">
        <f>Q123</f>
        <v>0.87053449781659431</v>
      </c>
      <c r="S107" s="157">
        <v>0.70833333333333337</v>
      </c>
      <c r="T107" s="158">
        <v>0.7317245370370371</v>
      </c>
      <c r="U107" s="159"/>
      <c r="V107" s="160">
        <v>33.695408734602466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-214</v>
      </c>
      <c r="AF107" s="156">
        <f>M107/J107</f>
        <v>0.89300000000000002</v>
      </c>
      <c r="AG107" s="362">
        <f>AF123</f>
        <v>0.89285589519650699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1382</v>
      </c>
      <c r="G108" s="103">
        <f t="shared" si="35"/>
        <v>70025.94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1785.423580786028</v>
      </c>
      <c r="N108" s="106">
        <f>M108/L108</f>
        <v>89.271179039301401</v>
      </c>
      <c r="O108" s="108">
        <f>L108-I108</f>
        <v>0</v>
      </c>
      <c r="P108" s="109">
        <f>N108-K108</f>
        <v>-10.728820960698599</v>
      </c>
      <c r="Q108" s="110">
        <f>N108/K108</f>
        <v>0.89271179039301396</v>
      </c>
      <c r="R108" s="293"/>
      <c r="S108" s="47">
        <v>0.73472222222222228</v>
      </c>
      <c r="T108" s="48">
        <v>0.76696759259259262</v>
      </c>
      <c r="U108" s="111">
        <v>5</v>
      </c>
      <c r="V108" s="112">
        <v>46.442760638063653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-214.57641921397203</v>
      </c>
      <c r="AF108" s="110">
        <f>M108/J108</f>
        <v>0.89271179039301396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1785.7117903930139</v>
      </c>
      <c r="N123" s="138">
        <f>M123/L123</f>
        <v>89.285589519650699</v>
      </c>
      <c r="O123" s="139">
        <f>L123-I123</f>
        <v>0.5</v>
      </c>
      <c r="P123" s="140">
        <f>N123-K123</f>
        <v>-13.27851304445187</v>
      </c>
      <c r="Q123" s="141">
        <f>N123/K123</f>
        <v>0.87053449781659431</v>
      </c>
      <c r="R123" s="294"/>
      <c r="S123" s="142">
        <f>S107</f>
        <v>0.70833333333333337</v>
      </c>
      <c r="T123" s="143">
        <f>INDEX(T107:T122,COUNTA(T107:T122))</f>
        <v>0.76696759259259262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2</v>
      </c>
      <c r="AD123" s="180">
        <f t="shared" si="41"/>
        <v>0</v>
      </c>
      <c r="AE123" s="168">
        <f>M123-J123</f>
        <v>-214.28820960698613</v>
      </c>
      <c r="AF123" s="141">
        <f>M123/J123</f>
        <v>0.89285589519650699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1670</v>
      </c>
      <c r="G124" s="148">
        <f t="shared" ref="G124:G126" si="42">E124*F124</f>
        <v>79492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1787.0552486187848</v>
      </c>
      <c r="N124" s="152">
        <f>M124/L124</f>
        <v>77.69805428777326</v>
      </c>
      <c r="O124" s="154">
        <f>L124-I124</f>
        <v>0</v>
      </c>
      <c r="P124" s="155">
        <f>N124-K124</f>
        <v>-9.258467451357177</v>
      </c>
      <c r="Q124" s="156">
        <f>N124/K124</f>
        <v>0.89352762430939248</v>
      </c>
      <c r="R124" s="292">
        <f>Q140</f>
        <v>0.89445859593711829</v>
      </c>
      <c r="S124" s="157">
        <v>0.70833333333333337</v>
      </c>
      <c r="T124" s="158">
        <v>0.74726851851851861</v>
      </c>
      <c r="U124" s="159"/>
      <c r="V124" s="160">
        <v>56.069894916480386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-212.94475138121516</v>
      </c>
      <c r="AF124" s="156">
        <f>M124/J124</f>
        <v>0.89352762430939248</v>
      </c>
      <c r="AG124" s="277">
        <f>AF140</f>
        <v>0.89445859593711829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1427</v>
      </c>
      <c r="G125" s="103">
        <f t="shared" si="42"/>
        <v>81153.489999999991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1789.4212968471131</v>
      </c>
      <c r="N125" s="106">
        <f>M125/L125</f>
        <v>77.800925949874483</v>
      </c>
      <c r="O125" s="108">
        <f>L125-I125</f>
        <v>0</v>
      </c>
      <c r="P125" s="109">
        <f>N125-K125</f>
        <v>-9.1555957892559547</v>
      </c>
      <c r="Q125" s="110">
        <f>N125/K125</f>
        <v>0.89471064842355652</v>
      </c>
      <c r="R125" s="293"/>
      <c r="S125" s="47">
        <v>0.75138888888888888</v>
      </c>
      <c r="T125" s="48">
        <v>0.78460648148148149</v>
      </c>
      <c r="U125" s="111">
        <v>5.933333333333195</v>
      </c>
      <c r="V125" s="112">
        <v>47.847871348608024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-210.57870315288687</v>
      </c>
      <c r="AF125" s="110">
        <f>M125/J125</f>
        <v>0.89471064842355652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1842</v>
      </c>
      <c r="G126" s="103">
        <f t="shared" si="42"/>
        <v>104607.18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1790.2750301568112</v>
      </c>
      <c r="N126" s="106">
        <f>M126/L126</f>
        <v>77.838044789426576</v>
      </c>
      <c r="O126" s="108">
        <f>L126-I126</f>
        <v>0</v>
      </c>
      <c r="P126" s="109">
        <f>N126-K126</f>
        <v>-9.1184769497038616</v>
      </c>
      <c r="Q126" s="110">
        <f>N126/K126</f>
        <v>0.89513751507840555</v>
      </c>
      <c r="R126" s="293"/>
      <c r="S126" s="47">
        <v>0.78749999999999998</v>
      </c>
      <c r="T126" s="48">
        <v>0.83037037037037031</v>
      </c>
      <c r="U126" s="111">
        <v>5</v>
      </c>
      <c r="V126" s="112">
        <v>61.733531517958717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-209.72496984318877</v>
      </c>
      <c r="AF126" s="110">
        <f>M126/J126</f>
        <v>0.89513751507840567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1788.9171918742366</v>
      </c>
      <c r="N140" s="138">
        <f>M140/L140</f>
        <v>77.779008342358111</v>
      </c>
      <c r="O140" s="139">
        <f>L140-I140</f>
        <v>0</v>
      </c>
      <c r="P140" s="140">
        <f>N140-K140</f>
        <v>-9.1775133967723264</v>
      </c>
      <c r="Q140" s="141">
        <f>N140/K140</f>
        <v>0.89445859593711829</v>
      </c>
      <c r="R140" s="294"/>
      <c r="S140" s="142">
        <f>S124</f>
        <v>0.70833333333333337</v>
      </c>
      <c r="T140" s="143">
        <f>INDEX(T124:T139,COUNTA(T124:T139))</f>
        <v>0.83037037037037031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3</v>
      </c>
      <c r="AD140" s="180">
        <f t="shared" si="48"/>
        <v>0</v>
      </c>
      <c r="AE140" s="168">
        <f>M140-J140</f>
        <v>-211.08280812576345</v>
      </c>
      <c r="AF140" s="141">
        <f>M140/J140</f>
        <v>0.89445859593711829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64" priority="3" operator="greaterThan">
      <formula>0</formula>
    </cfRule>
  </conditionalFormatting>
  <conditionalFormatting sqref="P5:P140 AE5:AE140">
    <cfRule type="cellIs" dxfId="363" priority="6" operator="lessThan">
      <formula>0</formula>
    </cfRule>
  </conditionalFormatting>
  <conditionalFormatting sqref="Q5:Q140 AF5:AF140">
    <cfRule type="cellIs" dxfId="362" priority="4" operator="greaterThan">
      <formula>1</formula>
    </cfRule>
    <cfRule type="cellIs" dxfId="361" priority="5" operator="lessThan">
      <formula>0.8</formula>
    </cfRule>
  </conditionalFormatting>
  <conditionalFormatting sqref="AG5 R5:R140 AG90:AG107">
    <cfRule type="cellIs" dxfId="360" priority="7" operator="lessThan">
      <formula>0.8</formula>
    </cfRule>
  </conditionalFormatting>
  <conditionalFormatting sqref="AG22">
    <cfRule type="cellIs" dxfId="359" priority="11" operator="lessThan">
      <formula>0.8</formula>
    </cfRule>
  </conditionalFormatting>
  <conditionalFormatting sqref="AG37">
    <cfRule type="cellIs" dxfId="358" priority="10" operator="lessThan">
      <formula>0.8</formula>
    </cfRule>
  </conditionalFormatting>
  <conditionalFormatting sqref="AG39:AG78">
    <cfRule type="cellIs" dxfId="357" priority="8" operator="lessThan">
      <formula>0.8</formula>
    </cfRule>
  </conditionalFormatting>
  <conditionalFormatting sqref="AG122">
    <cfRule type="cellIs" dxfId="356" priority="2" operator="lessThan">
      <formula>0.8</formula>
    </cfRule>
  </conditionalFormatting>
  <conditionalFormatting sqref="AG124:AG140">
    <cfRule type="cellIs" dxfId="355" priority="1" operator="lessThan">
      <formula>0.8</formula>
    </cfRule>
  </conditionalFormatting>
  <dataValidations count="1">
    <dataValidation type="list" allowBlank="1" showInputMessage="1" showErrorMessage="1" sqref="AA5:AB140" xr:uid="{C3B5C678-DC81-4711-BF09-1C8E9DB07720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E779-AFC6-4501-B54A-A743F26CEF73}">
  <sheetPr codeName="工作表40">
    <tabColor theme="9" tint="0.59999389629810485"/>
  </sheetPr>
  <dimension ref="B1:AR42"/>
  <sheetViews>
    <sheetView zoomScale="70" zoomScaleNormal="70" workbookViewId="0">
      <selection activeCell="W24" sqref="W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248</v>
      </c>
      <c r="D3" s="266"/>
      <c r="E3" s="3" t="s">
        <v>2</v>
      </c>
      <c r="F3" s="267">
        <f>'0416(18度C)'!D1+'0416(4度C)'!D1</f>
        <v>197163</v>
      </c>
      <c r="G3" s="268"/>
      <c r="H3" s="3" t="s">
        <v>3</v>
      </c>
      <c r="I3" s="269">
        <f>'0416(18度C)'!F1+'0416(4度C)'!F1</f>
        <v>5781414.5899999999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445.21098600932942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710.54201501010016</v>
      </c>
      <c r="L6" s="246"/>
      <c r="M6" s="245">
        <f>AVERAGE(P32:X32)</f>
        <v>715.07462132462126</v>
      </c>
      <c r="N6" s="246"/>
      <c r="O6" s="232">
        <f>'0416(4度C)'!Y2</f>
        <v>0</v>
      </c>
      <c r="P6" s="232">
        <f>'0416(4度C)'!Z2</f>
        <v>0</v>
      </c>
      <c r="Q6" s="232">
        <f>'0416(4度C)'!AC2</f>
        <v>55</v>
      </c>
      <c r="R6" s="232">
        <f>'0416(4度C)'!AD2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395.47061973566144</v>
      </c>
      <c r="F7" s="240" t="e">
        <f>AVERAGE(#REF!,D15:K15)</f>
        <v>#REF!</v>
      </c>
      <c r="G7" s="241">
        <f>AVERAGE(D15:K15)</f>
        <v>155.42215154003671</v>
      </c>
      <c r="H7" s="242"/>
      <c r="I7" s="241">
        <f>AVERAGE(L15:O15)</f>
        <v>82.467091829883032</v>
      </c>
      <c r="J7" s="242"/>
      <c r="K7" s="241">
        <f>AVERAGE(D33:O33)</f>
        <v>631.41211543277154</v>
      </c>
      <c r="L7" s="242"/>
      <c r="M7" s="241">
        <f>AVERAGE(P33:X33)</f>
        <v>635.35698128813874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0.88718150132975204</v>
      </c>
      <c r="F8" s="236" t="e">
        <f>AVERAGE(D16:K16,#REF!)</f>
        <v>#REF!</v>
      </c>
      <c r="G8" s="225">
        <f>AVERAGE(D16:K16)</f>
        <v>0.88620476623792188</v>
      </c>
      <c r="H8" s="226"/>
      <c r="I8" s="225">
        <f>AVERAGE(L16:O16)</f>
        <v>0.88587730171861168</v>
      </c>
      <c r="J8" s="226"/>
      <c r="K8" s="225">
        <f>AVERAGE(D34:O34)</f>
        <v>0.88743355643701904</v>
      </c>
      <c r="L8" s="226"/>
      <c r="M8" s="225">
        <f>AVERAGE(P34:X34)</f>
        <v>0.88906550101881154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75.493273937365814</v>
      </c>
      <c r="F15" s="35">
        <v>82.144577451259565</v>
      </c>
      <c r="G15" s="35">
        <v>74.887926438980585</v>
      </c>
      <c r="H15" s="35">
        <v>145.5453446560021</v>
      </c>
      <c r="I15" s="35" t="s">
        <v>42</v>
      </c>
      <c r="J15" s="35" t="s">
        <v>42</v>
      </c>
      <c r="K15" s="36">
        <v>399.0396352165755</v>
      </c>
      <c r="L15" s="34" t="s">
        <v>42</v>
      </c>
      <c r="M15" s="37">
        <v>80.335880526191005</v>
      </c>
      <c r="N15" s="35">
        <v>89.280589519650704</v>
      </c>
      <c r="O15" s="38">
        <v>77.784805443807386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0.89333707492549552</v>
      </c>
      <c r="F16" s="43">
        <f t="shared" si="0"/>
        <v>0.88305420760104036</v>
      </c>
      <c r="G16" s="43">
        <f t="shared" si="0"/>
        <v>0.89449467691004581</v>
      </c>
      <c r="H16" s="43">
        <f t="shared" si="0"/>
        <v>0.86748880920795957</v>
      </c>
      <c r="I16" s="43" t="s">
        <v>42</v>
      </c>
      <c r="J16" s="43" t="s">
        <v>42</v>
      </c>
      <c r="K16" s="44">
        <f t="shared" ref="K16" si="1">K15/K14</f>
        <v>0.89264906254506859</v>
      </c>
      <c r="L16" s="42" t="s">
        <v>42</v>
      </c>
      <c r="M16" s="45">
        <f t="shared" ref="M16:O16" si="2">M15/M14</f>
        <v>0.89262089473545558</v>
      </c>
      <c r="N16" s="43">
        <f t="shared" si="2"/>
        <v>0.87048574781659427</v>
      </c>
      <c r="O16" s="46">
        <f t="shared" si="2"/>
        <v>0.89452526260378495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0.25</v>
      </c>
      <c r="H17" s="48">
        <v>0.25</v>
      </c>
      <c r="I17" s="48" t="s">
        <v>42</v>
      </c>
      <c r="J17" s="48" t="s">
        <v>42</v>
      </c>
      <c r="K17" s="48">
        <v>0.29166666666666669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0.56134259259259256</v>
      </c>
      <c r="F18" s="48">
        <v>0.55570601851851842</v>
      </c>
      <c r="G18" s="48">
        <v>0.60525462962962973</v>
      </c>
      <c r="H18" s="48">
        <v>0.5582407407407407</v>
      </c>
      <c r="I18" s="48" t="s">
        <v>42</v>
      </c>
      <c r="J18" s="48" t="s">
        <v>42</v>
      </c>
      <c r="K18" s="48">
        <v>0.45828703703703699</v>
      </c>
      <c r="L18" s="47" t="s">
        <v>42</v>
      </c>
      <c r="M18" s="49">
        <v>0.78699074074074082</v>
      </c>
      <c r="N18" s="48">
        <v>0.77009259259259266</v>
      </c>
      <c r="O18" s="50">
        <v>0.82156249999999997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8</v>
      </c>
      <c r="G21" s="52">
        <v>10</v>
      </c>
      <c r="H21" s="52">
        <v>11</v>
      </c>
      <c r="I21" s="52"/>
      <c r="J21" s="52"/>
      <c r="K21" s="53">
        <v>8</v>
      </c>
      <c r="L21" s="54"/>
      <c r="M21" s="55">
        <v>4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934.61538461538464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985.71428571428567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268.52010404490784</v>
      </c>
      <c r="H33" s="35">
        <v>390.01098949101515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991.21937093275574</v>
      </c>
      <c r="N33" s="35">
        <v>823.51415471760072</v>
      </c>
      <c r="O33" s="35">
        <v>683.79595797757827</v>
      </c>
      <c r="P33" s="34">
        <v>260.60351880838442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685.81563368692389</v>
      </c>
      <c r="W33" s="35">
        <v>877.64012244339972</v>
      </c>
      <c r="X33" s="38">
        <v>717.36865021384688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0.87641978403546306</v>
      </c>
      <c r="H34" s="43">
        <f>H33/H32</f>
        <v>0.90002536036388114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0.90110851902977795</v>
      </c>
      <c r="N34" s="43">
        <f>N33/N32</f>
        <v>0.88112625607644524</v>
      </c>
      <c r="O34" s="43">
        <f>O33/O32</f>
        <v>0.87848786267952772</v>
      </c>
      <c r="P34" s="42">
        <f>P33/P32</f>
        <v>0.89280835147316895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0.88492339830570821</v>
      </c>
      <c r="W34" s="43">
        <f>W33/W32</f>
        <v>0.89035954450779686</v>
      </c>
      <c r="X34" s="46">
        <f>X33/X32</f>
        <v>0.88817070978857227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0.44141203703703702</v>
      </c>
      <c r="H36" s="48">
        <v>0.33186342592592594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0.40262731481481484</v>
      </c>
      <c r="N36" s="48">
        <v>0.6166666666666667</v>
      </c>
      <c r="O36" s="48">
        <v>0.61908564814814804</v>
      </c>
      <c r="P36" s="47">
        <v>0.76258101851851856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0.92318287037037028</v>
      </c>
      <c r="W36" s="48">
        <v>1.165474537037037</v>
      </c>
      <c r="X36" s="50">
        <v>1.1507523148148147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3.7142857142857144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9B07-8CA9-4081-9762-189EAC978734}">
  <sheetPr codeName="工作表41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31" sqref="L31"/>
      <selection pane="bottomLeft" activeCell="L31" sqref="L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128861</v>
      </c>
      <c r="E1" s="88" t="s">
        <v>3</v>
      </c>
      <c r="F1" s="89">
        <f>SUM(G5:G157)</f>
        <v>2661039.7700000005</v>
      </c>
      <c r="G1" s="90" t="s">
        <v>84</v>
      </c>
      <c r="H1" s="91">
        <f>L21+L38+L55+L72+L89+L106+L123+L140+L157</f>
        <v>53.255952380952387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46128</v>
      </c>
      <c r="B2" s="343"/>
      <c r="C2" s="92" t="s">
        <v>40</v>
      </c>
      <c r="D2" s="93">
        <f>AVERAGE(N21,N38,N55,N72,N89,N106,N123,N140,N157)</f>
        <v>633.16538914626801</v>
      </c>
      <c r="E2" s="93" t="s">
        <v>91</v>
      </c>
      <c r="F2" s="94">
        <f>F1/D1</f>
        <v>20.650466549227467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2191</v>
      </c>
      <c r="G5" s="148">
        <f t="shared" ref="G5:G8" si="0">E5*F5</f>
        <v>56177.24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3182.8211673151754</v>
      </c>
      <c r="N5" s="152">
        <f>M5/L5</f>
        <v>289.34737884683415</v>
      </c>
      <c r="O5" s="154">
        <f>L5-I5</f>
        <v>0</v>
      </c>
      <c r="P5" s="155">
        <f>N5-K5</f>
        <v>-37.925348425893105</v>
      </c>
      <c r="Q5" s="156">
        <f>N5/K5</f>
        <v>0.88411699092088214</v>
      </c>
      <c r="R5" s="292">
        <f>Q21</f>
        <v>0.87641978403546306</v>
      </c>
      <c r="S5" s="157">
        <v>0.25</v>
      </c>
      <c r="T5" s="158">
        <v>0.27868055555555554</v>
      </c>
      <c r="U5" s="159"/>
      <c r="V5" s="160">
        <v>41.302980308784129</v>
      </c>
      <c r="W5" s="161"/>
      <c r="X5" s="162"/>
      <c r="Y5" s="295"/>
      <c r="Z5" s="296"/>
      <c r="AA5" s="115">
        <f>M5-J5</f>
        <v>-417.17883268482456</v>
      </c>
      <c r="AB5" s="156">
        <f>M5/J5</f>
        <v>0.88411699092088203</v>
      </c>
      <c r="AC5" s="277">
        <f>AB21</f>
        <v>0.87641978403546306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4704</v>
      </c>
      <c r="G6" s="103">
        <f t="shared" si="0"/>
        <v>138862.07999999999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3153.9250891267611</v>
      </c>
      <c r="N6" s="106">
        <f>M6/L6</f>
        <v>262.82709076056341</v>
      </c>
      <c r="O6" s="108">
        <f>L6-I6</f>
        <v>0</v>
      </c>
      <c r="P6" s="109">
        <f>N6-K6</f>
        <v>-37.172909239436592</v>
      </c>
      <c r="Q6" s="110">
        <f>N6/K6</f>
        <v>0.87609030253521136</v>
      </c>
      <c r="R6" s="293"/>
      <c r="S6" s="47">
        <v>0.28194444444444444</v>
      </c>
      <c r="T6" s="48">
        <v>0.34408564814814813</v>
      </c>
      <c r="U6" s="111">
        <v>4.7000000000000153</v>
      </c>
      <c r="V6" s="112">
        <v>89.488491966099559</v>
      </c>
      <c r="W6" s="113"/>
      <c r="X6" s="116"/>
      <c r="Y6" s="282"/>
      <c r="Z6" s="283"/>
      <c r="AA6" s="117">
        <f>M6-J6</f>
        <v>-446.07491087323888</v>
      </c>
      <c r="AB6" s="110">
        <f>M6/J6</f>
        <v>0.87609030253521147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4941</v>
      </c>
      <c r="G7" s="103">
        <f t="shared" si="0"/>
        <v>147488.85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3154.1700687072107</v>
      </c>
      <c r="N7" s="106">
        <f>M7/L7</f>
        <v>262.84750572560091</v>
      </c>
      <c r="O7" s="108">
        <f>L7-I7</f>
        <v>0</v>
      </c>
      <c r="P7" s="109">
        <f>N7-K7</f>
        <v>-37.152494274399089</v>
      </c>
      <c r="Q7" s="110">
        <f>N7/K7</f>
        <v>0.87615835241866968</v>
      </c>
      <c r="R7" s="293"/>
      <c r="S7" s="47">
        <v>0.34791666666666665</v>
      </c>
      <c r="T7" s="48">
        <v>0.41318287037037038</v>
      </c>
      <c r="U7" s="111">
        <v>5.5166666666666764</v>
      </c>
      <c r="V7" s="112">
        <v>93.989858993719096</v>
      </c>
      <c r="W7" s="113"/>
      <c r="X7" s="116"/>
      <c r="Y7" s="282"/>
      <c r="Z7" s="283"/>
      <c r="AA7" s="117">
        <f>M7-J7</f>
        <v>-445.8299312927893</v>
      </c>
      <c r="AB7" s="110">
        <f>M7/J7</f>
        <v>0.87615835241866968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1859</v>
      </c>
      <c r="G8" s="103">
        <f t="shared" si="0"/>
        <v>53111.63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3129.5285649615198</v>
      </c>
      <c r="N8" s="106">
        <f>M8/L8</f>
        <v>260.79404708012663</v>
      </c>
      <c r="O8" s="108">
        <f>L8-I8</f>
        <v>0</v>
      </c>
      <c r="P8" s="109">
        <f>N8-K8</f>
        <v>-39.205952919873369</v>
      </c>
      <c r="Q8" s="110">
        <f>N8/K8</f>
        <v>0.86931349026708882</v>
      </c>
      <c r="R8" s="293"/>
      <c r="S8" s="47">
        <v>0.41666666666666663</v>
      </c>
      <c r="T8" s="48">
        <v>0.44141203703703702</v>
      </c>
      <c r="U8" s="111">
        <v>5.0166666666665982</v>
      </c>
      <c r="V8" s="112">
        <v>35.641150954431851</v>
      </c>
      <c r="W8" s="113"/>
      <c r="X8" s="116"/>
      <c r="Y8" s="282"/>
      <c r="Z8" s="283"/>
      <c r="AA8" s="117">
        <f>M8-J8</f>
        <v>-470.47143503848019</v>
      </c>
      <c r="AB8" s="110">
        <f>M8/J8</f>
        <v>0.86931349026708882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3155.111222527667</v>
      </c>
      <c r="N21" s="138">
        <f>M21/L21</f>
        <v>268.52010404490784</v>
      </c>
      <c r="O21" s="139">
        <f>L21-I21</f>
        <v>0</v>
      </c>
      <c r="P21" s="140">
        <f>N21-K21</f>
        <v>-37.862874678496439</v>
      </c>
      <c r="Q21" s="141">
        <f>N21/K21</f>
        <v>0.87641978403546306</v>
      </c>
      <c r="R21" s="294"/>
      <c r="S21" s="142">
        <f>S5</f>
        <v>0.25</v>
      </c>
      <c r="T21" s="143">
        <f>INDEX(T5:T20,COUNTA(T5:T20))</f>
        <v>0.44141203703703702</v>
      </c>
      <c r="U21" s="144"/>
      <c r="V21" s="166"/>
      <c r="W21" s="167"/>
      <c r="X21" s="138"/>
      <c r="Y21" s="285"/>
      <c r="Z21" s="286"/>
      <c r="AA21" s="168">
        <f>M21-J21</f>
        <v>-444.888777472333</v>
      </c>
      <c r="AB21" s="141">
        <f>M21/J21</f>
        <v>0.87641978403546306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960</v>
      </c>
      <c r="G22" s="148">
        <f t="shared" ref="G22:G23" si="5">E22*F22</f>
        <v>13468.8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2339.7736378466593</v>
      </c>
      <c r="N22" s="152">
        <f>M22/L22</f>
        <v>389.96227297444324</v>
      </c>
      <c r="O22" s="154">
        <f>L22-I22</f>
        <v>0</v>
      </c>
      <c r="P22" s="155">
        <f>N22-K22</f>
        <v>-43.371060358890077</v>
      </c>
      <c r="Q22" s="156">
        <f>N22/K22</f>
        <v>0.89991293763333058</v>
      </c>
      <c r="R22" s="292">
        <f>Q38</f>
        <v>0.90002536036388114</v>
      </c>
      <c r="S22" s="157">
        <v>0.29166666666666669</v>
      </c>
      <c r="T22" s="158">
        <v>0.30876157407407412</v>
      </c>
      <c r="U22" s="159"/>
      <c r="V22" s="160">
        <v>24.617766038688444</v>
      </c>
      <c r="W22" s="158"/>
      <c r="X22" s="169"/>
      <c r="Y22" s="295"/>
      <c r="Z22" s="296"/>
      <c r="AA22" s="115">
        <f>M22-J22</f>
        <v>-260.22636215334069</v>
      </c>
      <c r="AB22" s="156">
        <f>M22/J22</f>
        <v>0.89991293763333047</v>
      </c>
      <c r="AC22" s="277">
        <f>AB38</f>
        <v>0.90002536036388114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1127</v>
      </c>
      <c r="G23" s="103">
        <f t="shared" si="5"/>
        <v>16330.23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2340.3582360455225</v>
      </c>
      <c r="N23" s="106">
        <f>M23/L23</f>
        <v>390.05970600758707</v>
      </c>
      <c r="O23" s="108">
        <f>L23-I23</f>
        <v>0</v>
      </c>
      <c r="P23" s="109">
        <f>N23-K23</f>
        <v>-43.273627325746247</v>
      </c>
      <c r="Q23" s="110">
        <f>N23/K23</f>
        <v>0.90013778309443171</v>
      </c>
      <c r="R23" s="293"/>
      <c r="S23" s="47">
        <v>0.31180555555555556</v>
      </c>
      <c r="T23" s="48">
        <v>0.33186342592592594</v>
      </c>
      <c r="U23" s="111">
        <v>5</v>
      </c>
      <c r="V23" s="112">
        <v>28.893012598898864</v>
      </c>
      <c r="W23" s="113"/>
      <c r="X23" s="13"/>
      <c r="Y23" s="282"/>
      <c r="Z23" s="283"/>
      <c r="AA23" s="117">
        <f>M23-J23</f>
        <v>-259.64176395447748</v>
      </c>
      <c r="AB23" s="110">
        <f>M23/J23</f>
        <v>0.90013778309443171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2340.0659369460909</v>
      </c>
      <c r="N38" s="138">
        <f>M38/L38</f>
        <v>390.01098949101515</v>
      </c>
      <c r="O38" s="139">
        <f>L38-I38</f>
        <v>0</v>
      </c>
      <c r="P38" s="140">
        <f>N38-K38</f>
        <v>-43.322343842318162</v>
      </c>
      <c r="Q38" s="141">
        <f>N38/K38</f>
        <v>0.90002536036388114</v>
      </c>
      <c r="R38" s="294"/>
      <c r="S38" s="142">
        <f>S22</f>
        <v>0.29166666666666669</v>
      </c>
      <c r="T38" s="143">
        <f>INDEX(T22:T37,COUNTA(T22:T37))</f>
        <v>0.33186342592592594</v>
      </c>
      <c r="U38" s="144"/>
      <c r="V38" s="166"/>
      <c r="W38" s="167"/>
      <c r="X38" s="138"/>
      <c r="Y38" s="285"/>
      <c r="Z38" s="286"/>
      <c r="AA38" s="168">
        <f>M38-J38</f>
        <v>-259.93406305390909</v>
      </c>
      <c r="AB38" s="141">
        <f>M38/J38</f>
        <v>0.90002536036388114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3459</v>
      </c>
      <c r="G39" s="148">
        <f t="shared" ref="G39" si="9">E39*F39</f>
        <v>64095.270000000004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2973.6581127982672</v>
      </c>
      <c r="N39" s="152">
        <f>M39/L39</f>
        <v>991.21937093275574</v>
      </c>
      <c r="O39" s="154">
        <f>L39-I39</f>
        <v>0</v>
      </c>
      <c r="P39" s="155">
        <f>N39-K39</f>
        <v>-108.78062906724426</v>
      </c>
      <c r="Q39" s="156">
        <f>N39/K39</f>
        <v>0.90110851902977795</v>
      </c>
      <c r="R39" s="292">
        <f>Q55</f>
        <v>0.90110851902977795</v>
      </c>
      <c r="S39" s="157">
        <v>0.35416666666666669</v>
      </c>
      <c r="T39" s="158">
        <v>0.40262731481481484</v>
      </c>
      <c r="U39" s="159"/>
      <c r="V39" s="112">
        <v>69.792824907064059</v>
      </c>
      <c r="W39" s="161"/>
      <c r="X39" s="162"/>
      <c r="Y39" s="295"/>
      <c r="Z39" s="296"/>
      <c r="AA39" s="115">
        <f>M39-J39</f>
        <v>-326.34188720173279</v>
      </c>
      <c r="AB39" s="156">
        <f>M39/J39</f>
        <v>0.90110851902977795</v>
      </c>
      <c r="AC39" s="277">
        <f>AB55</f>
        <v>0.90110851902977795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2973.6581127982672</v>
      </c>
      <c r="N55" s="138">
        <f t="shared" ref="N55:N62" si="13">M55/L55</f>
        <v>991.21937093275574</v>
      </c>
      <c r="O55" s="139">
        <f t="shared" ref="O55:O62" si="14">L55-I55</f>
        <v>0</v>
      </c>
      <c r="P55" s="140">
        <f t="shared" ref="P55:P62" si="15">N55-K55</f>
        <v>-108.78062906724426</v>
      </c>
      <c r="Q55" s="141">
        <f t="shared" ref="Q55:Q62" si="16">N55/K55</f>
        <v>0.90110851902977795</v>
      </c>
      <c r="R55" s="294"/>
      <c r="S55" s="142">
        <f>S39</f>
        <v>0.35416666666666669</v>
      </c>
      <c r="T55" s="143">
        <f>INDEX(T39:T54,COUNTA(T39:T54))</f>
        <v>0.40262731481481484</v>
      </c>
      <c r="U55" s="144"/>
      <c r="V55" s="166"/>
      <c r="W55" s="99"/>
      <c r="X55" s="69"/>
      <c r="Y55" s="285"/>
      <c r="Z55" s="286"/>
      <c r="AA55" s="168">
        <f t="shared" ref="AA55:AA62" si="17">M55-J55</f>
        <v>-326.34188720173279</v>
      </c>
      <c r="AB55" s="141">
        <f t="shared" ref="AB55:AB62" si="18">M55/J55</f>
        <v>0.90110851902977795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1362</v>
      </c>
      <c r="G56" s="148">
        <f t="shared" ref="G56:G62" si="19">E56*F56</f>
        <v>24761.16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2" si="20">F56/V56*60</f>
        <v>3176.430329670331</v>
      </c>
      <c r="N56" s="152">
        <f t="shared" si="13"/>
        <v>1058.8101098901104</v>
      </c>
      <c r="O56" s="154">
        <f t="shared" si="14"/>
        <v>0</v>
      </c>
      <c r="P56" s="155">
        <f t="shared" si="15"/>
        <v>-141.18989010988957</v>
      </c>
      <c r="Q56" s="156">
        <f t="shared" si="16"/>
        <v>0.88234175824175864</v>
      </c>
      <c r="R56" s="292">
        <f>Q72</f>
        <v>0.88112625607644524</v>
      </c>
      <c r="S56" s="157">
        <v>0.25</v>
      </c>
      <c r="T56" s="158">
        <v>0.26785879629629628</v>
      </c>
      <c r="U56" s="159"/>
      <c r="V56" s="160">
        <v>25.726992730384044</v>
      </c>
      <c r="W56" s="161"/>
      <c r="X56" s="162"/>
      <c r="Y56" s="295"/>
      <c r="Z56" s="296"/>
      <c r="AA56" s="115">
        <f t="shared" si="17"/>
        <v>-423.56967032966895</v>
      </c>
      <c r="AB56" s="156">
        <f t="shared" si="18"/>
        <v>0.88234175824175864</v>
      </c>
      <c r="AC56" s="277">
        <f>AB72</f>
        <v>0.88112625607644524</v>
      </c>
    </row>
    <row r="57" spans="1:29" ht="15.75" customHeight="1">
      <c r="A57" s="298"/>
      <c r="B57" s="100" t="s">
        <v>120</v>
      </c>
      <c r="C57" s="280" t="s">
        <v>127</v>
      </c>
      <c r="D57" s="281"/>
      <c r="E57" s="101">
        <v>17.89</v>
      </c>
      <c r="F57" s="102">
        <v>3390</v>
      </c>
      <c r="G57" s="103">
        <f t="shared" si="19"/>
        <v>60647.1</v>
      </c>
      <c r="H57" s="26"/>
      <c r="I57" s="104">
        <v>4</v>
      </c>
      <c r="J57" s="105">
        <v>3600</v>
      </c>
      <c r="K57" s="106">
        <f t="shared" ref="K57:K92" si="21">J57/I57</f>
        <v>900</v>
      </c>
      <c r="L57" s="107">
        <v>4</v>
      </c>
      <c r="M57" s="105">
        <f t="shared" si="20"/>
        <v>3174.5866950959512</v>
      </c>
      <c r="N57" s="106">
        <f t="shared" si="13"/>
        <v>793.6466737739878</v>
      </c>
      <c r="O57" s="108">
        <f t="shared" si="14"/>
        <v>0</v>
      </c>
      <c r="P57" s="109">
        <f t="shared" si="15"/>
        <v>-106.3533262260122</v>
      </c>
      <c r="Q57" s="110">
        <f t="shared" si="16"/>
        <v>0.88182963752665311</v>
      </c>
      <c r="R57" s="293"/>
      <c r="S57" s="47">
        <v>0.27777777777777779</v>
      </c>
      <c r="T57" s="48">
        <v>0.32226851851851851</v>
      </c>
      <c r="U57" s="111">
        <v>15</v>
      </c>
      <c r="V57" s="112">
        <v>64.071332597156328</v>
      </c>
      <c r="W57" s="113"/>
      <c r="X57" s="116"/>
      <c r="Y57" s="282"/>
      <c r="Z57" s="283"/>
      <c r="AA57" s="117">
        <f t="shared" si="17"/>
        <v>-425.4133049040488</v>
      </c>
      <c r="AB57" s="110">
        <f t="shared" si="18"/>
        <v>0.88182963752665311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1274</v>
      </c>
      <c r="G58" s="103">
        <f t="shared" si="19"/>
        <v>28384.720000000001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 t="shared" si="20"/>
        <v>2950.6781467181409</v>
      </c>
      <c r="N58" s="106">
        <f t="shared" si="13"/>
        <v>590.13562934362812</v>
      </c>
      <c r="O58" s="108">
        <f t="shared" si="14"/>
        <v>0</v>
      </c>
      <c r="P58" s="109">
        <f t="shared" si="15"/>
        <v>-69.864370656371875</v>
      </c>
      <c r="Q58" s="110">
        <f t="shared" si="16"/>
        <v>0.89414489294489108</v>
      </c>
      <c r="R58" s="293"/>
      <c r="S58" s="47">
        <v>0.33263888888888893</v>
      </c>
      <c r="T58" s="48">
        <v>0.35062500000000002</v>
      </c>
      <c r="U58" s="111">
        <v>14.933333333333403</v>
      </c>
      <c r="V58" s="112">
        <v>25.905909150077772</v>
      </c>
      <c r="W58" s="113"/>
      <c r="X58" s="116"/>
      <c r="Y58" s="282"/>
      <c r="Z58" s="283"/>
      <c r="AA58" s="117">
        <f t="shared" si="17"/>
        <v>-349.32185328185915</v>
      </c>
      <c r="AB58" s="110">
        <f t="shared" si="18"/>
        <v>0.89414489294489119</v>
      </c>
      <c r="AC58" s="278"/>
    </row>
    <row r="59" spans="1:29" ht="15.75" customHeight="1">
      <c r="A59" s="298"/>
      <c r="B59" s="100" t="s">
        <v>120</v>
      </c>
      <c r="C59" s="280" t="s">
        <v>239</v>
      </c>
      <c r="D59" s="281"/>
      <c r="E59" s="101">
        <v>27.48</v>
      </c>
      <c r="F59" s="102">
        <v>4643</v>
      </c>
      <c r="G59" s="103">
        <f t="shared" si="19"/>
        <v>127589.64</v>
      </c>
      <c r="H59" s="26"/>
      <c r="I59" s="104">
        <v>5</v>
      </c>
      <c r="J59" s="105">
        <v>3600</v>
      </c>
      <c r="K59" s="106">
        <f t="shared" si="21"/>
        <v>720</v>
      </c>
      <c r="L59" s="107">
        <v>5</v>
      </c>
      <c r="M59" s="105">
        <f t="shared" si="20"/>
        <v>3054.009744</v>
      </c>
      <c r="N59" s="106">
        <f t="shared" si="13"/>
        <v>610.80194879999999</v>
      </c>
      <c r="O59" s="108">
        <f t="shared" si="14"/>
        <v>0</v>
      </c>
      <c r="P59" s="109">
        <f t="shared" si="15"/>
        <v>-109.19805120000001</v>
      </c>
      <c r="Q59" s="110">
        <f t="shared" si="16"/>
        <v>0.84833603999999996</v>
      </c>
      <c r="R59" s="293"/>
      <c r="S59" s="47">
        <v>0.36041666666666672</v>
      </c>
      <c r="T59" s="48">
        <v>0.42376157407407411</v>
      </c>
      <c r="U59" s="111">
        <v>15</v>
      </c>
      <c r="V59" s="112">
        <v>91.217783619488017</v>
      </c>
      <c r="W59" s="113"/>
      <c r="X59" s="116"/>
      <c r="Y59" s="282"/>
      <c r="Z59" s="283"/>
      <c r="AA59" s="117">
        <f t="shared" si="17"/>
        <v>-545.99025600000004</v>
      </c>
      <c r="AB59" s="110">
        <f t="shared" si="18"/>
        <v>0.84833603999999996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2101</v>
      </c>
      <c r="G60" s="103">
        <f t="shared" si="19"/>
        <v>30002.28</v>
      </c>
      <c r="H60" s="13">
        <v>2</v>
      </c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3175.2322029372485</v>
      </c>
      <c r="N60" s="106">
        <f t="shared" si="13"/>
        <v>1058.4107343124163</v>
      </c>
      <c r="O60" s="108">
        <f t="shared" si="14"/>
        <v>0</v>
      </c>
      <c r="P60" s="109">
        <f t="shared" si="15"/>
        <v>-141.58926568758375</v>
      </c>
      <c r="Q60" s="110">
        <f t="shared" si="16"/>
        <v>0.8820089452603469</v>
      </c>
      <c r="R60" s="293"/>
      <c r="S60" s="47">
        <v>0.43402777777777785</v>
      </c>
      <c r="T60" s="48">
        <v>0.46159722222222227</v>
      </c>
      <c r="U60" s="111">
        <v>14.783333333333379</v>
      </c>
      <c r="V60" s="112">
        <v>39.701033481390184</v>
      </c>
      <c r="W60" s="113"/>
      <c r="X60" s="116"/>
      <c r="Y60" s="282"/>
      <c r="Z60" s="283"/>
      <c r="AA60" s="117">
        <f t="shared" si="17"/>
        <v>-424.76779706275147</v>
      </c>
      <c r="AB60" s="110">
        <f t="shared" si="18"/>
        <v>0.88200894526034679</v>
      </c>
      <c r="AC60" s="278"/>
    </row>
    <row r="61" spans="1:29" ht="15.75" customHeight="1">
      <c r="A61" s="299"/>
      <c r="B61" s="100" t="s">
        <v>120</v>
      </c>
      <c r="C61" s="280" t="s">
        <v>130</v>
      </c>
      <c r="D61" s="281"/>
      <c r="E61" s="101">
        <v>14.03</v>
      </c>
      <c r="F61" s="102">
        <v>4728</v>
      </c>
      <c r="G61" s="121">
        <f t="shared" si="19"/>
        <v>66333.84</v>
      </c>
      <c r="H61" s="122"/>
      <c r="I61" s="104">
        <v>3</v>
      </c>
      <c r="J61" s="105">
        <v>3000</v>
      </c>
      <c r="K61" s="106">
        <f t="shared" si="21"/>
        <v>1000</v>
      </c>
      <c r="L61" s="107">
        <v>3</v>
      </c>
      <c r="M61" s="105">
        <f t="shared" si="20"/>
        <v>2705.1987012986997</v>
      </c>
      <c r="N61" s="106">
        <f t="shared" si="13"/>
        <v>901.7329004328999</v>
      </c>
      <c r="O61" s="108">
        <f t="shared" si="14"/>
        <v>0</v>
      </c>
      <c r="P61" s="109">
        <f t="shared" si="15"/>
        <v>-98.267099567100104</v>
      </c>
      <c r="Q61" s="110">
        <f t="shared" si="16"/>
        <v>0.90173290043289989</v>
      </c>
      <c r="R61" s="293"/>
      <c r="S61" s="47">
        <v>0.47152777777777788</v>
      </c>
      <c r="T61" s="120">
        <v>0.54434027777777794</v>
      </c>
      <c r="U61" s="111">
        <v>15</v>
      </c>
      <c r="V61" s="112">
        <v>104.86475535560923</v>
      </c>
      <c r="W61" s="113"/>
      <c r="X61" s="116"/>
      <c r="Y61" s="282"/>
      <c r="Z61" s="283"/>
      <c r="AA61" s="117">
        <f t="shared" si="17"/>
        <v>-294.80129870130031</v>
      </c>
      <c r="AB61" s="110">
        <f t="shared" si="18"/>
        <v>0.90173290043289989</v>
      </c>
      <c r="AC61" s="278"/>
    </row>
    <row r="62" spans="1:29" ht="15.75" customHeight="1">
      <c r="A62" s="299"/>
      <c r="B62" s="100" t="s">
        <v>120</v>
      </c>
      <c r="C62" s="280" t="s">
        <v>132</v>
      </c>
      <c r="D62" s="281"/>
      <c r="E62" s="101">
        <v>14.28</v>
      </c>
      <c r="F62" s="102">
        <v>4763</v>
      </c>
      <c r="G62" s="121">
        <f t="shared" si="19"/>
        <v>68015.64</v>
      </c>
      <c r="H62" s="62"/>
      <c r="I62" s="104">
        <v>3</v>
      </c>
      <c r="J62" s="105">
        <v>3600</v>
      </c>
      <c r="K62" s="106">
        <f t="shared" si="21"/>
        <v>1200</v>
      </c>
      <c r="L62" s="107">
        <v>3</v>
      </c>
      <c r="M62" s="105">
        <f t="shared" si="20"/>
        <v>3175.2322029372481</v>
      </c>
      <c r="N62" s="106">
        <f t="shared" si="13"/>
        <v>1058.410734312416</v>
      </c>
      <c r="O62" s="123">
        <f t="shared" si="14"/>
        <v>0</v>
      </c>
      <c r="P62" s="124">
        <f t="shared" si="15"/>
        <v>-141.58926568758397</v>
      </c>
      <c r="Q62" s="125">
        <f t="shared" si="16"/>
        <v>0.88200894526034668</v>
      </c>
      <c r="R62" s="293"/>
      <c r="S62" s="47">
        <v>0.5541666666666667</v>
      </c>
      <c r="T62" s="120">
        <v>0.6166666666666667</v>
      </c>
      <c r="U62" s="111">
        <v>15</v>
      </c>
      <c r="V62" s="112">
        <v>90.002866478753674</v>
      </c>
      <c r="W62" s="113"/>
      <c r="X62" s="116"/>
      <c r="Y62" s="282"/>
      <c r="Z62" s="283"/>
      <c r="AA62" s="117">
        <f t="shared" si="17"/>
        <v>-424.76779706275192</v>
      </c>
      <c r="AB62" s="110">
        <f t="shared" si="18"/>
        <v>0.88200894526034668</v>
      </c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3.7142857142857144</v>
      </c>
      <c r="J72" s="137">
        <f t="shared" si="22"/>
        <v>3471.4285714285716</v>
      </c>
      <c r="K72" s="138">
        <f t="shared" ref="K72" si="23">J72/I72</f>
        <v>934.61538461538464</v>
      </c>
      <c r="L72" s="136">
        <f t="shared" ref="L72:M72" si="24">AVERAGE(L56:L71)</f>
        <v>3.7142857142857144</v>
      </c>
      <c r="M72" s="137">
        <f t="shared" si="24"/>
        <v>3058.7668603796601</v>
      </c>
      <c r="N72" s="138">
        <f t="shared" ref="N72:N80" si="25">M72/L72</f>
        <v>823.51415471760072</v>
      </c>
      <c r="O72" s="139">
        <f t="shared" ref="O72:O80" si="26">L72-I72</f>
        <v>0</v>
      </c>
      <c r="P72" s="140">
        <f t="shared" ref="P72:P80" si="27">N72-K72</f>
        <v>-111.10122989778392</v>
      </c>
      <c r="Q72" s="141">
        <f t="shared" ref="Q72:Q80" si="28">N72/K72</f>
        <v>0.88112625607644524</v>
      </c>
      <c r="R72" s="294"/>
      <c r="S72" s="142">
        <f>S56</f>
        <v>0.25</v>
      </c>
      <c r="T72" s="143">
        <f>INDEX(T56:T71,COUNTA(T56:T71))</f>
        <v>0.6166666666666667</v>
      </c>
      <c r="U72" s="144"/>
      <c r="V72" s="166"/>
      <c r="W72" s="99"/>
      <c r="X72" s="69"/>
      <c r="Y72" s="285"/>
      <c r="Z72" s="286"/>
      <c r="AA72" s="168">
        <f t="shared" ref="AA72:AA80" si="29">M72-J72</f>
        <v>-412.66171104891146</v>
      </c>
      <c r="AB72" s="141">
        <f t="shared" ref="AB72:AB80" si="30">M72/J72</f>
        <v>0.88112625607644524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3003</v>
      </c>
      <c r="G73" s="148">
        <f t="shared" ref="G73:G80" si="31">E73*F73</f>
        <v>75165.09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3216.633375337532</v>
      </c>
      <c r="N73" s="152">
        <f t="shared" si="25"/>
        <v>643.32667506750636</v>
      </c>
      <c r="O73" s="154">
        <f t="shared" si="26"/>
        <v>0</v>
      </c>
      <c r="P73" s="155">
        <f t="shared" si="27"/>
        <v>-76.673324932493642</v>
      </c>
      <c r="Q73" s="156">
        <f t="shared" si="28"/>
        <v>0.8935092709270922</v>
      </c>
      <c r="R73" s="292">
        <f>Q89</f>
        <v>0.87848786267952772</v>
      </c>
      <c r="S73" s="157">
        <v>0.25</v>
      </c>
      <c r="T73" s="158">
        <v>0.28888888888888886</v>
      </c>
      <c r="U73" s="159"/>
      <c r="V73" s="160">
        <v>56.015087507786966</v>
      </c>
      <c r="W73" s="158"/>
      <c r="X73" s="169"/>
      <c r="Y73" s="295"/>
      <c r="Z73" s="296"/>
      <c r="AA73" s="115">
        <f t="shared" si="29"/>
        <v>-383.36662466246798</v>
      </c>
      <c r="AB73" s="156">
        <f t="shared" si="30"/>
        <v>0.8935092709270922</v>
      </c>
      <c r="AC73" s="277">
        <f>AB89</f>
        <v>0.87848786267952772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3407</v>
      </c>
      <c r="G74" s="103">
        <f t="shared" si="31"/>
        <v>84561.74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3209.3952034133017</v>
      </c>
      <c r="N74" s="106">
        <f t="shared" si="25"/>
        <v>641.87904068266039</v>
      </c>
      <c r="O74" s="108">
        <f t="shared" si="26"/>
        <v>0</v>
      </c>
      <c r="P74" s="109">
        <f t="shared" si="27"/>
        <v>-78.120959317339612</v>
      </c>
      <c r="Q74" s="110">
        <f t="shared" si="28"/>
        <v>0.89149866761480612</v>
      </c>
      <c r="R74" s="293"/>
      <c r="S74" s="47">
        <v>0.29930555555555555</v>
      </c>
      <c r="T74" s="48">
        <v>0.3435300925925926</v>
      </c>
      <c r="U74" s="111">
        <v>15.000000000000027</v>
      </c>
      <c r="V74" s="112">
        <v>63.694243632754336</v>
      </c>
      <c r="W74" s="113"/>
      <c r="X74" s="13"/>
      <c r="Y74" s="282"/>
      <c r="Z74" s="283"/>
      <c r="AA74" s="117">
        <f t="shared" si="29"/>
        <v>-390.60479658669828</v>
      </c>
      <c r="AB74" s="110">
        <f t="shared" si="30"/>
        <v>0.89149866761480601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2481</v>
      </c>
      <c r="G75" s="103">
        <f t="shared" si="31"/>
        <v>45104.58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3172.8865909090887</v>
      </c>
      <c r="N75" s="106">
        <f t="shared" si="25"/>
        <v>1057.6288636363629</v>
      </c>
      <c r="O75" s="108">
        <f t="shared" si="26"/>
        <v>0</v>
      </c>
      <c r="P75" s="109">
        <f t="shared" si="27"/>
        <v>-142.37113636363711</v>
      </c>
      <c r="Q75" s="110">
        <f t="shared" si="28"/>
        <v>0.8813573863636357</v>
      </c>
      <c r="R75" s="293"/>
      <c r="S75" s="47">
        <v>0.35347222222222224</v>
      </c>
      <c r="T75" s="48">
        <v>0.38604166666666667</v>
      </c>
      <c r="U75" s="111">
        <v>15</v>
      </c>
      <c r="V75" s="112">
        <v>46.916268746103832</v>
      </c>
      <c r="W75" s="113"/>
      <c r="X75" s="13"/>
      <c r="Y75" s="282"/>
      <c r="Z75" s="283"/>
      <c r="AA75" s="117">
        <f t="shared" si="29"/>
        <v>-427.11340909091132</v>
      </c>
      <c r="AB75" s="110">
        <f t="shared" si="30"/>
        <v>0.8813573863636357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1351</v>
      </c>
      <c r="G76" s="103">
        <f t="shared" si="31"/>
        <v>32045.719999999998</v>
      </c>
      <c r="H76" s="26">
        <v>2</v>
      </c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3052.8861120000001</v>
      </c>
      <c r="N76" s="106">
        <f t="shared" si="25"/>
        <v>610.57722239999998</v>
      </c>
      <c r="O76" s="108">
        <f t="shared" si="26"/>
        <v>0</v>
      </c>
      <c r="P76" s="109">
        <f t="shared" si="27"/>
        <v>-109.42277760000002</v>
      </c>
      <c r="Q76" s="110">
        <f t="shared" si="28"/>
        <v>0.84802391999999993</v>
      </c>
      <c r="R76" s="293"/>
      <c r="S76" s="47">
        <v>0.39583333333333337</v>
      </c>
      <c r="T76" s="48">
        <v>0.41427083333333337</v>
      </c>
      <c r="U76" s="111">
        <v>15</v>
      </c>
      <c r="V76" s="112">
        <v>26.551923991326408</v>
      </c>
      <c r="W76" s="113"/>
      <c r="X76" s="116"/>
      <c r="Y76" s="282"/>
      <c r="Z76" s="283"/>
      <c r="AA76" s="117">
        <f t="shared" si="29"/>
        <v>-547.11388799999986</v>
      </c>
      <c r="AB76" s="110">
        <f t="shared" si="30"/>
        <v>0.84802392000000004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1786</v>
      </c>
      <c r="G77" s="103">
        <f t="shared" si="31"/>
        <v>29754.760000000002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3169.8115831599139</v>
      </c>
      <c r="N77" s="106">
        <f t="shared" si="25"/>
        <v>633.96231663198273</v>
      </c>
      <c r="O77" s="108">
        <f t="shared" si="26"/>
        <v>0</v>
      </c>
      <c r="P77" s="109">
        <f t="shared" si="27"/>
        <v>-86.037683368017269</v>
      </c>
      <c r="Q77" s="110">
        <f t="shared" si="28"/>
        <v>0.88050321754442051</v>
      </c>
      <c r="R77" s="293"/>
      <c r="S77" s="47">
        <v>0.4243055555555556</v>
      </c>
      <c r="T77" s="48">
        <v>0.44777777777777783</v>
      </c>
      <c r="U77" s="111">
        <v>15</v>
      </c>
      <c r="V77" s="112">
        <v>33.806425772845024</v>
      </c>
      <c r="W77" s="113"/>
      <c r="X77" s="116"/>
      <c r="Y77" s="282"/>
      <c r="Z77" s="283"/>
      <c r="AA77" s="117">
        <f t="shared" si="29"/>
        <v>-430.18841684008612</v>
      </c>
      <c r="AB77" s="110">
        <f t="shared" si="30"/>
        <v>0.88050321754442051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3641</v>
      </c>
      <c r="G78" s="121">
        <f t="shared" si="31"/>
        <v>109230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3241.2359807736348</v>
      </c>
      <c r="N78" s="106">
        <f t="shared" si="25"/>
        <v>810.30899519340869</v>
      </c>
      <c r="O78" s="108">
        <f t="shared" si="26"/>
        <v>0</v>
      </c>
      <c r="P78" s="109">
        <f t="shared" si="27"/>
        <v>-89.691004806591309</v>
      </c>
      <c r="Q78" s="110">
        <f t="shared" si="28"/>
        <v>0.90034332799267636</v>
      </c>
      <c r="R78" s="293"/>
      <c r="S78" s="47">
        <v>0.45763888888888893</v>
      </c>
      <c r="T78" s="120">
        <v>0.50444444444444447</v>
      </c>
      <c r="U78" s="111">
        <v>15</v>
      </c>
      <c r="V78" s="112">
        <v>67.40021439224455</v>
      </c>
      <c r="W78" s="113"/>
      <c r="X78" s="50"/>
      <c r="Y78" s="282"/>
      <c r="Z78" s="283"/>
      <c r="AA78" s="117">
        <f t="shared" si="29"/>
        <v>-358.76401922636524</v>
      </c>
      <c r="AB78" s="110">
        <f t="shared" si="30"/>
        <v>0.90034332799267636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3142</v>
      </c>
      <c r="G79" s="121">
        <f t="shared" si="31"/>
        <v>74528.239999999991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3067.7900164170151</v>
      </c>
      <c r="N79" s="106">
        <f t="shared" si="25"/>
        <v>613.55800328340297</v>
      </c>
      <c r="O79" s="123">
        <f t="shared" si="26"/>
        <v>0</v>
      </c>
      <c r="P79" s="124">
        <f t="shared" si="27"/>
        <v>-106.44199671659703</v>
      </c>
      <c r="Q79" s="125">
        <f t="shared" si="28"/>
        <v>0.85216389344917076</v>
      </c>
      <c r="R79" s="293"/>
      <c r="S79" s="47">
        <v>0.51458333333333328</v>
      </c>
      <c r="T79" s="120">
        <v>0.5572569444444444</v>
      </c>
      <c r="U79" s="111">
        <v>14.599999999999884</v>
      </c>
      <c r="V79" s="112">
        <v>61.4514027984808</v>
      </c>
      <c r="W79" s="113"/>
      <c r="X79" s="116"/>
      <c r="Y79" s="282"/>
      <c r="Z79" s="283"/>
      <c r="AA79" s="117">
        <f t="shared" si="29"/>
        <v>-532.20998358298493</v>
      </c>
      <c r="AB79" s="110">
        <f t="shared" si="30"/>
        <v>0.85216389344917087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3935</v>
      </c>
      <c r="G80" s="121">
        <f t="shared" si="31"/>
        <v>65557.100000000006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3169.8115831599143</v>
      </c>
      <c r="N80" s="106">
        <f t="shared" si="25"/>
        <v>633.96231663198284</v>
      </c>
      <c r="O80" s="123">
        <f t="shared" si="26"/>
        <v>0</v>
      </c>
      <c r="P80" s="124">
        <f t="shared" si="27"/>
        <v>-86.037683368017156</v>
      </c>
      <c r="Q80" s="125">
        <f t="shared" si="28"/>
        <v>0.88050321754442062</v>
      </c>
      <c r="R80" s="293"/>
      <c r="S80" s="47">
        <v>0.56736111111111098</v>
      </c>
      <c r="T80" s="120">
        <v>0.61908564814814804</v>
      </c>
      <c r="U80" s="111">
        <v>14.549999999999876</v>
      </c>
      <c r="V80" s="112">
        <v>74.483922405456411</v>
      </c>
      <c r="W80" s="113"/>
      <c r="X80" s="116"/>
      <c r="Y80" s="282"/>
      <c r="Z80" s="283"/>
      <c r="AA80" s="117">
        <f t="shared" si="29"/>
        <v>-430.18841684008567</v>
      </c>
      <c r="AB80" s="110">
        <f t="shared" si="30"/>
        <v>0.88050321754442062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3162.5563056462997</v>
      </c>
      <c r="N89" s="138">
        <f>M89/L89</f>
        <v>683.79595797757827</v>
      </c>
      <c r="O89" s="139">
        <f>L89-I89</f>
        <v>0</v>
      </c>
      <c r="P89" s="140">
        <f>N89-K89</f>
        <v>-94.582420400800061</v>
      </c>
      <c r="Q89" s="141">
        <f>N89/K89</f>
        <v>0.87848786267952772</v>
      </c>
      <c r="R89" s="294"/>
      <c r="S89" s="142">
        <f>S73</f>
        <v>0.25</v>
      </c>
      <c r="T89" s="143">
        <f>INDEX(T73:T88,COUNTA(T73:T88))</f>
        <v>0.61908564814814804</v>
      </c>
      <c r="U89" s="144"/>
      <c r="V89" s="166"/>
      <c r="W89" s="167"/>
      <c r="X89" s="138"/>
      <c r="Y89" s="285"/>
      <c r="Z89" s="286"/>
      <c r="AA89" s="168">
        <f>M89-J89</f>
        <v>-437.44369435370027</v>
      </c>
      <c r="AB89" s="141">
        <f>M89/J89</f>
        <v>0.87848786267952772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1303</v>
      </c>
      <c r="G90" s="148">
        <f t="shared" ref="G90:G92" si="36">E90*F90</f>
        <v>37226.71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3128.3378161628798</v>
      </c>
      <c r="N90" s="152">
        <f>M90/L90</f>
        <v>260.6948180135733</v>
      </c>
      <c r="O90" s="154">
        <f>L90-I90</f>
        <v>0</v>
      </c>
      <c r="P90" s="155">
        <f>N90-K90</f>
        <v>-39.305181986426703</v>
      </c>
      <c r="Q90" s="156">
        <f>N90/K90</f>
        <v>0.86898272671191101</v>
      </c>
      <c r="R90" s="292">
        <f>Q106</f>
        <v>0.89280835147316895</v>
      </c>
      <c r="S90" s="157">
        <v>0.70833333333333337</v>
      </c>
      <c r="T90" s="158">
        <v>0.72568287037037038</v>
      </c>
      <c r="U90" s="159"/>
      <c r="V90" s="160">
        <v>24.99090718274573</v>
      </c>
      <c r="W90" s="158"/>
      <c r="X90" s="169"/>
      <c r="Y90" s="295"/>
      <c r="Z90" s="296"/>
      <c r="AA90" s="115">
        <f>M90-J90</f>
        <v>-471.66218383712021</v>
      </c>
      <c r="AB90" s="156">
        <f>M90/J90</f>
        <v>0.86898272671191101</v>
      </c>
      <c r="AC90" s="277">
        <f>AB106</f>
        <v>0.89280835147316884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322</v>
      </c>
      <c r="G91" s="103">
        <f t="shared" si="36"/>
        <v>6494.7400000000007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3255.6900726392596</v>
      </c>
      <c r="N91" s="106">
        <f>M91/L91</f>
        <v>271.30750605327165</v>
      </c>
      <c r="O91" s="108">
        <f>L91-I91</f>
        <v>0</v>
      </c>
      <c r="P91" s="109">
        <f>N91-K91</f>
        <v>-28.692493946728348</v>
      </c>
      <c r="Q91" s="110">
        <f>N91/K91</f>
        <v>0.90435835351090554</v>
      </c>
      <c r="R91" s="293"/>
      <c r="S91" s="47">
        <v>0.72916666666666674</v>
      </c>
      <c r="T91" s="48">
        <v>0.73328703703703713</v>
      </c>
      <c r="U91" s="111">
        <v>5.0166666666667581</v>
      </c>
      <c r="V91" s="112">
        <v>5.9342257920570542</v>
      </c>
      <c r="W91" s="113"/>
      <c r="X91" s="13"/>
      <c r="Y91" s="282"/>
      <c r="Z91" s="283"/>
      <c r="AA91" s="117">
        <f>M91-J91</f>
        <v>-344.3099273607404</v>
      </c>
      <c r="AB91" s="110">
        <f>M91/J91</f>
        <v>0.90435835351090543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2016</v>
      </c>
      <c r="G92" s="103">
        <f t="shared" si="36"/>
        <v>41166.720000000001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3258.3023071080829</v>
      </c>
      <c r="N92" s="106">
        <f>M92/L92</f>
        <v>250.63863900831407</v>
      </c>
      <c r="O92" s="108">
        <f>L92-I92</f>
        <v>0</v>
      </c>
      <c r="P92" s="109">
        <f>N92-K92</f>
        <v>-26.284437914762833</v>
      </c>
      <c r="Q92" s="110">
        <f>N92/K92</f>
        <v>0.90508397419668973</v>
      </c>
      <c r="R92" s="293"/>
      <c r="S92" s="47">
        <v>0.7368055555555556</v>
      </c>
      <c r="T92" s="48">
        <v>0.76258101851851856</v>
      </c>
      <c r="U92" s="111">
        <v>5.066666666666606</v>
      </c>
      <c r="V92" s="112">
        <v>37.123627152742145</v>
      </c>
      <c r="W92" s="113"/>
      <c r="X92" s="13"/>
      <c r="Y92" s="282"/>
      <c r="Z92" s="283"/>
      <c r="AA92" s="117">
        <f>M92-J92</f>
        <v>-341.69769289191709</v>
      </c>
      <c r="AB92" s="110">
        <f>M92/J92</f>
        <v>0.90508397419668973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3214.1100653034077</v>
      </c>
      <c r="N106" s="138">
        <f t="shared" ref="N106:N112" si="40">M106/L106</f>
        <v>260.60351880838442</v>
      </c>
      <c r="O106" s="139">
        <f t="shared" ref="O106:O112" si="41">L106-I106</f>
        <v>0</v>
      </c>
      <c r="P106" s="140">
        <f t="shared" ref="P106:P112" si="42">N106-K106</f>
        <v>-31.288373083507452</v>
      </c>
      <c r="Q106" s="141">
        <f t="shared" ref="Q106:Q112" si="43">N106/K106</f>
        <v>0.89280835147316895</v>
      </c>
      <c r="R106" s="294"/>
      <c r="S106" s="142">
        <f>S90</f>
        <v>0.70833333333333337</v>
      </c>
      <c r="T106" s="143">
        <f>INDEX(T90:T105,COUNTA(T90:T105))</f>
        <v>0.76258101851851856</v>
      </c>
      <c r="U106" s="144"/>
      <c r="V106" s="166"/>
      <c r="W106" s="167"/>
      <c r="X106" s="138"/>
      <c r="Y106" s="285"/>
      <c r="Z106" s="286"/>
      <c r="AA106" s="168">
        <f t="shared" ref="AA106:AA112" si="44">M106-J106</f>
        <v>-385.88993469659226</v>
      </c>
      <c r="AB106" s="141">
        <f t="shared" ref="AB106:AB112" si="45">M106/J106</f>
        <v>0.89280835147316884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1611</v>
      </c>
      <c r="G107" s="148">
        <f t="shared" ref="G107:G112" si="46">E107*F107</f>
        <v>27741.42</v>
      </c>
      <c r="H107" s="149">
        <v>2</v>
      </c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 t="shared" ref="M107:M112" si="47">F107/V107*60</f>
        <v>2851.5657254399998</v>
      </c>
      <c r="N107" s="152">
        <f t="shared" si="40"/>
        <v>950.52190847999998</v>
      </c>
      <c r="O107" s="154">
        <f t="shared" si="41"/>
        <v>0</v>
      </c>
      <c r="P107" s="155">
        <f t="shared" si="42"/>
        <v>-149.47809152000002</v>
      </c>
      <c r="Q107" s="156">
        <f t="shared" si="43"/>
        <v>0.86411082589090904</v>
      </c>
      <c r="R107" s="292">
        <f>Q123</f>
        <v>0.88492339830570821</v>
      </c>
      <c r="S107" s="157">
        <v>0.70833333333333337</v>
      </c>
      <c r="T107" s="158">
        <v>0.73186342592592601</v>
      </c>
      <c r="U107" s="159"/>
      <c r="V107" s="160">
        <v>33.897167137918679</v>
      </c>
      <c r="W107" s="161"/>
      <c r="X107" s="162"/>
      <c r="Y107" s="295"/>
      <c r="Z107" s="296"/>
      <c r="AA107" s="115">
        <f t="shared" si="44"/>
        <v>-448.43427456000018</v>
      </c>
      <c r="AB107" s="156">
        <f t="shared" si="45"/>
        <v>0.86411082589090904</v>
      </c>
      <c r="AC107" s="277">
        <f>AB123</f>
        <v>0.88492339830570821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1282</v>
      </c>
      <c r="G108" s="103">
        <f t="shared" si="46"/>
        <v>28473.22</v>
      </c>
      <c r="H108" s="26"/>
      <c r="I108" s="104">
        <v>4</v>
      </c>
      <c r="J108" s="105">
        <v>3000</v>
      </c>
      <c r="K108" s="106">
        <f t="shared" ref="K108:K152" si="48">J108/I108</f>
        <v>750</v>
      </c>
      <c r="L108" s="107">
        <v>4</v>
      </c>
      <c r="M108" s="105">
        <f t="shared" si="47"/>
        <v>2686.2196452933176</v>
      </c>
      <c r="N108" s="106">
        <f t="shared" si="40"/>
        <v>671.55491132332941</v>
      </c>
      <c r="O108" s="108">
        <f t="shared" si="41"/>
        <v>0</v>
      </c>
      <c r="P108" s="109">
        <f t="shared" si="42"/>
        <v>-78.445088676670593</v>
      </c>
      <c r="Q108" s="110">
        <f t="shared" si="43"/>
        <v>0.8954065484311059</v>
      </c>
      <c r="R108" s="293"/>
      <c r="S108" s="47">
        <v>0.73472222222222228</v>
      </c>
      <c r="T108" s="48">
        <v>0.75460648148148157</v>
      </c>
      <c r="U108" s="111">
        <v>5</v>
      </c>
      <c r="V108" s="112">
        <v>28.635037397174884</v>
      </c>
      <c r="W108" s="113"/>
      <c r="X108" s="116"/>
      <c r="Y108" s="282"/>
      <c r="Z108" s="283"/>
      <c r="AA108" s="117">
        <f t="shared" si="44"/>
        <v>-313.78035470668237</v>
      </c>
      <c r="AB108" s="110">
        <f t="shared" si="45"/>
        <v>0.8954065484311059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1710</v>
      </c>
      <c r="G109" s="103">
        <f t="shared" si="46"/>
        <v>41963.4</v>
      </c>
      <c r="H109" s="26"/>
      <c r="I109" s="104">
        <v>4</v>
      </c>
      <c r="J109" s="105">
        <v>3000</v>
      </c>
      <c r="K109" s="106">
        <f t="shared" si="48"/>
        <v>750</v>
      </c>
      <c r="L109" s="107">
        <v>4</v>
      </c>
      <c r="M109" s="105">
        <f t="shared" si="47"/>
        <v>2684.4248078299379</v>
      </c>
      <c r="N109" s="106">
        <f t="shared" si="40"/>
        <v>671.10620195748447</v>
      </c>
      <c r="O109" s="108">
        <f t="shared" si="41"/>
        <v>0</v>
      </c>
      <c r="P109" s="109">
        <f t="shared" si="42"/>
        <v>-78.893798042515527</v>
      </c>
      <c r="Q109" s="110">
        <f t="shared" si="43"/>
        <v>0.89480826927664592</v>
      </c>
      <c r="R109" s="293"/>
      <c r="S109" s="47">
        <v>0.75763888888888897</v>
      </c>
      <c r="T109" s="48">
        <v>0.78417824074074083</v>
      </c>
      <c r="U109" s="111">
        <v>5</v>
      </c>
      <c r="V109" s="112">
        <v>38.220478256919705</v>
      </c>
      <c r="W109" s="113"/>
      <c r="X109" s="116"/>
      <c r="Y109" s="282"/>
      <c r="Z109" s="283"/>
      <c r="AA109" s="117">
        <f t="shared" si="44"/>
        <v>-315.57519217006211</v>
      </c>
      <c r="AB109" s="110">
        <f t="shared" si="45"/>
        <v>0.89480826927664592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937</v>
      </c>
      <c r="G110" s="103">
        <f t="shared" si="46"/>
        <v>21063.760000000002</v>
      </c>
      <c r="H110" s="26"/>
      <c r="I110" s="104">
        <v>5</v>
      </c>
      <c r="J110" s="105">
        <v>3000</v>
      </c>
      <c r="K110" s="106">
        <f t="shared" si="48"/>
        <v>600</v>
      </c>
      <c r="L110" s="107">
        <v>5</v>
      </c>
      <c r="M110" s="105">
        <f t="shared" si="47"/>
        <v>2686.4817574676326</v>
      </c>
      <c r="N110" s="106">
        <f t="shared" si="40"/>
        <v>537.29635149352657</v>
      </c>
      <c r="O110" s="108">
        <f t="shared" si="41"/>
        <v>0</v>
      </c>
      <c r="P110" s="109">
        <f t="shared" si="42"/>
        <v>-62.703648506473428</v>
      </c>
      <c r="Q110" s="110">
        <f t="shared" si="43"/>
        <v>0.89549391915587762</v>
      </c>
      <c r="R110" s="293"/>
      <c r="S110" s="47">
        <v>0.78819444444444453</v>
      </c>
      <c r="T110" s="48">
        <v>0.80271990740740751</v>
      </c>
      <c r="U110" s="111">
        <v>5.7833333333333314</v>
      </c>
      <c r="V110" s="112">
        <v>20.926998608393625</v>
      </c>
      <c r="W110" s="113"/>
      <c r="X110" s="116"/>
      <c r="Y110" s="282"/>
      <c r="Z110" s="283"/>
      <c r="AA110" s="117">
        <f t="shared" si="44"/>
        <v>-313.51824253236737</v>
      </c>
      <c r="AB110" s="110">
        <f t="shared" si="45"/>
        <v>0.8954939191558775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2837</v>
      </c>
      <c r="G111" s="103">
        <f t="shared" si="46"/>
        <v>66016.990000000005</v>
      </c>
      <c r="H111" s="13"/>
      <c r="I111" s="104">
        <v>5</v>
      </c>
      <c r="J111" s="105">
        <v>3000</v>
      </c>
      <c r="K111" s="106">
        <f t="shared" si="48"/>
        <v>600</v>
      </c>
      <c r="L111" s="107">
        <v>5</v>
      </c>
      <c r="M111" s="105">
        <f t="shared" si="47"/>
        <v>2681.9999999999991</v>
      </c>
      <c r="N111" s="106">
        <f t="shared" si="40"/>
        <v>536.39999999999986</v>
      </c>
      <c r="O111" s="108">
        <f t="shared" si="41"/>
        <v>0</v>
      </c>
      <c r="P111" s="109">
        <f t="shared" si="42"/>
        <v>-63.600000000000136</v>
      </c>
      <c r="Q111" s="110">
        <f t="shared" si="43"/>
        <v>0.89399999999999979</v>
      </c>
      <c r="R111" s="293"/>
      <c r="S111" s="47">
        <v>0.80625000000000002</v>
      </c>
      <c r="T111" s="48">
        <v>0.85032407407407407</v>
      </c>
      <c r="U111" s="111">
        <v>5.083333333333222</v>
      </c>
      <c r="V111" s="112">
        <v>63.467561521252811</v>
      </c>
      <c r="W111" s="113">
        <v>0.85032407407407407</v>
      </c>
      <c r="X111" s="116">
        <v>0.88888888888888884</v>
      </c>
      <c r="Y111" s="282"/>
      <c r="Z111" s="283"/>
      <c r="AA111" s="117">
        <f t="shared" si="44"/>
        <v>-318.00000000000091</v>
      </c>
      <c r="AB111" s="110">
        <f t="shared" si="45"/>
        <v>0.89399999999999968</v>
      </c>
      <c r="AC111" s="278"/>
    </row>
    <row r="112" spans="1:29" ht="15.75" customHeight="1">
      <c r="A112" s="288"/>
      <c r="B112" s="100" t="s">
        <v>120</v>
      </c>
      <c r="C112" s="280" t="s">
        <v>236</v>
      </c>
      <c r="D112" s="281"/>
      <c r="E112" s="101">
        <v>17.22</v>
      </c>
      <c r="F112" s="102">
        <v>2362</v>
      </c>
      <c r="G112" s="121">
        <f t="shared" si="46"/>
        <v>40673.64</v>
      </c>
      <c r="H112" s="122"/>
      <c r="I112" s="104">
        <v>3</v>
      </c>
      <c r="J112" s="105">
        <v>3300</v>
      </c>
      <c r="K112" s="106">
        <f t="shared" si="48"/>
        <v>1100</v>
      </c>
      <c r="L112" s="107">
        <v>3</v>
      </c>
      <c r="M112" s="105">
        <f t="shared" si="47"/>
        <v>2868.8832724552867</v>
      </c>
      <c r="N112" s="106">
        <f t="shared" si="40"/>
        <v>956.2944241517622</v>
      </c>
      <c r="O112" s="108">
        <f t="shared" si="41"/>
        <v>0</v>
      </c>
      <c r="P112" s="109">
        <f t="shared" si="42"/>
        <v>-143.7055758482378</v>
      </c>
      <c r="Q112" s="110">
        <f t="shared" si="43"/>
        <v>0.86935856741069295</v>
      </c>
      <c r="R112" s="293"/>
      <c r="S112" s="47">
        <v>0.88888888888888884</v>
      </c>
      <c r="T112" s="120">
        <v>0.92318287037037028</v>
      </c>
      <c r="U112" s="111">
        <v>55.533333333333275</v>
      </c>
      <c r="V112" s="112">
        <v>49.399012277941601</v>
      </c>
      <c r="W112" s="113"/>
      <c r="X112" s="116"/>
      <c r="Y112" s="282"/>
      <c r="Z112" s="283"/>
      <c r="AA112" s="117">
        <f t="shared" si="44"/>
        <v>-431.11672754471329</v>
      </c>
      <c r="AB112" s="110">
        <f t="shared" si="45"/>
        <v>0.86935856741069295</v>
      </c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3100</v>
      </c>
      <c r="K123" s="138">
        <f t="shared" ref="K123" si="50">J123/I123</f>
        <v>775</v>
      </c>
      <c r="L123" s="136">
        <f t="shared" ref="L123:M123" si="51">AVERAGE(L107:L122)</f>
        <v>4</v>
      </c>
      <c r="M123" s="137">
        <f t="shared" si="51"/>
        <v>2743.2625347476956</v>
      </c>
      <c r="N123" s="138">
        <f t="shared" ref="N123:N135" si="52">M123/L123</f>
        <v>685.81563368692389</v>
      </c>
      <c r="O123" s="139">
        <f t="shared" ref="O123:O135" si="53">L123-I123</f>
        <v>0</v>
      </c>
      <c r="P123" s="140">
        <f t="shared" ref="P123:P135" si="54">N123-K123</f>
        <v>-89.184366313076112</v>
      </c>
      <c r="Q123" s="141">
        <f t="shared" ref="Q123:Q135" si="55">N123/K123</f>
        <v>0.88492339830570821</v>
      </c>
      <c r="R123" s="294"/>
      <c r="S123" s="142">
        <f>S107</f>
        <v>0.70833333333333337</v>
      </c>
      <c r="T123" s="143">
        <f>INDEX(T107:T122,COUNTA(T107:T122))</f>
        <v>0.92318287037037028</v>
      </c>
      <c r="U123" s="144"/>
      <c r="V123" s="166"/>
      <c r="W123" s="99"/>
      <c r="X123" s="69"/>
      <c r="Y123" s="285"/>
      <c r="Z123" s="286"/>
      <c r="AA123" s="168">
        <f t="shared" ref="AA123:AA135" si="56">M123-J123</f>
        <v>-356.73746525230445</v>
      </c>
      <c r="AB123" s="141">
        <f t="shared" ref="AB123:AB135" si="57">M123/J123</f>
        <v>0.88492339830570821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436</v>
      </c>
      <c r="G124" s="148">
        <f t="shared" ref="G124:G135" si="58">E124*F124</f>
        <v>9714.08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5" si="59">F124/V124*60</f>
        <v>2943.4288235294139</v>
      </c>
      <c r="N124" s="152">
        <f t="shared" si="52"/>
        <v>588.68576470588278</v>
      </c>
      <c r="O124" s="154">
        <f t="shared" si="53"/>
        <v>0</v>
      </c>
      <c r="P124" s="155">
        <f t="shared" si="54"/>
        <v>-71.314235294117225</v>
      </c>
      <c r="Q124" s="156">
        <f t="shared" si="55"/>
        <v>0.89194812834224668</v>
      </c>
      <c r="R124" s="292">
        <f>Q140</f>
        <v>0.89035954450779686</v>
      </c>
      <c r="S124" s="157">
        <v>0.70833333333333337</v>
      </c>
      <c r="T124" s="158">
        <v>0.71450231481481485</v>
      </c>
      <c r="U124" s="159"/>
      <c r="V124" s="160">
        <v>8.8875938806062251</v>
      </c>
      <c r="W124" s="161"/>
      <c r="X124" s="162"/>
      <c r="Y124" s="295"/>
      <c r="Z124" s="296"/>
      <c r="AA124" s="115">
        <f t="shared" si="56"/>
        <v>-356.57117647058612</v>
      </c>
      <c r="AB124" s="156">
        <f t="shared" si="57"/>
        <v>0.89194812834224668</v>
      </c>
      <c r="AC124" s="277">
        <f>AB140</f>
        <v>0.89035954450779686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2027</v>
      </c>
      <c r="G125" s="103">
        <f t="shared" si="58"/>
        <v>28438.809999999998</v>
      </c>
      <c r="H125" s="26">
        <v>2</v>
      </c>
      <c r="I125" s="104">
        <v>3</v>
      </c>
      <c r="J125" s="105">
        <v>3000</v>
      </c>
      <c r="K125" s="106">
        <f t="shared" si="48"/>
        <v>1000</v>
      </c>
      <c r="L125" s="107">
        <v>3</v>
      </c>
      <c r="M125" s="105">
        <f t="shared" si="59"/>
        <v>2703.6151742993902</v>
      </c>
      <c r="N125" s="106">
        <f t="shared" si="52"/>
        <v>901.2050580997967</v>
      </c>
      <c r="O125" s="108">
        <f t="shared" si="53"/>
        <v>0</v>
      </c>
      <c r="P125" s="109">
        <f t="shared" si="54"/>
        <v>-98.794941900203298</v>
      </c>
      <c r="Q125" s="110">
        <f t="shared" si="55"/>
        <v>0.90120505809979667</v>
      </c>
      <c r="R125" s="293"/>
      <c r="S125" s="47">
        <v>0.72430555555555554</v>
      </c>
      <c r="T125" s="48">
        <v>0.7555439814814815</v>
      </c>
      <c r="U125" s="111">
        <v>15</v>
      </c>
      <c r="V125" s="112">
        <v>44.984212677943852</v>
      </c>
      <c r="W125" s="113"/>
      <c r="X125" s="116"/>
      <c r="Y125" s="282"/>
      <c r="Z125" s="283"/>
      <c r="AA125" s="117">
        <f t="shared" si="56"/>
        <v>-296.38482570060978</v>
      </c>
      <c r="AB125" s="110">
        <f t="shared" si="57"/>
        <v>0.90120505809979679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401</v>
      </c>
      <c r="G126" s="103">
        <f t="shared" si="58"/>
        <v>6696.7</v>
      </c>
      <c r="H126" s="26">
        <v>2</v>
      </c>
      <c r="I126" s="104">
        <v>3</v>
      </c>
      <c r="J126" s="105">
        <v>3600</v>
      </c>
      <c r="K126" s="106">
        <f t="shared" si="48"/>
        <v>1200</v>
      </c>
      <c r="L126" s="107">
        <v>3</v>
      </c>
      <c r="M126" s="105">
        <f t="shared" si="59"/>
        <v>3179.2124999999992</v>
      </c>
      <c r="N126" s="106">
        <f t="shared" si="52"/>
        <v>1059.7374999999997</v>
      </c>
      <c r="O126" s="108">
        <f t="shared" si="53"/>
        <v>0</v>
      </c>
      <c r="P126" s="109">
        <f t="shared" si="54"/>
        <v>-140.26250000000027</v>
      </c>
      <c r="Q126" s="110">
        <f t="shared" si="55"/>
        <v>0.88311458333333315</v>
      </c>
      <c r="R126" s="293"/>
      <c r="S126" s="47">
        <v>0.76527777777777772</v>
      </c>
      <c r="T126" s="48">
        <v>0.77053240740740736</v>
      </c>
      <c r="U126" s="111">
        <v>15</v>
      </c>
      <c r="V126" s="112">
        <v>7.5679118649665629</v>
      </c>
      <c r="W126" s="113"/>
      <c r="X126" s="116"/>
      <c r="Y126" s="282"/>
      <c r="Z126" s="283"/>
      <c r="AA126" s="117">
        <f t="shared" si="56"/>
        <v>-420.78750000000082</v>
      </c>
      <c r="AB126" s="110">
        <f t="shared" si="57"/>
        <v>0.88311458333333315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390</v>
      </c>
      <c r="G127" s="103">
        <f t="shared" si="58"/>
        <v>7090.2</v>
      </c>
      <c r="H127" s="26">
        <v>2</v>
      </c>
      <c r="I127" s="104">
        <v>3</v>
      </c>
      <c r="J127" s="105">
        <v>3600</v>
      </c>
      <c r="K127" s="106">
        <f t="shared" si="48"/>
        <v>1200</v>
      </c>
      <c r="L127" s="107">
        <v>3</v>
      </c>
      <c r="M127" s="105">
        <f t="shared" si="59"/>
        <v>3180.2031732776732</v>
      </c>
      <c r="N127" s="106">
        <f t="shared" si="52"/>
        <v>1060.0677244258911</v>
      </c>
      <c r="O127" s="108">
        <f t="shared" si="53"/>
        <v>0</v>
      </c>
      <c r="P127" s="109">
        <f t="shared" si="54"/>
        <v>-139.93227557410887</v>
      </c>
      <c r="Q127" s="110">
        <f t="shared" si="55"/>
        <v>0.88338977035490929</v>
      </c>
      <c r="R127" s="293"/>
      <c r="S127" s="47">
        <v>0.78055555555555545</v>
      </c>
      <c r="T127" s="48">
        <v>0.78565972222222213</v>
      </c>
      <c r="U127" s="111">
        <v>15</v>
      </c>
      <c r="V127" s="112">
        <v>7.3580204549896138</v>
      </c>
      <c r="W127" s="113"/>
      <c r="X127" s="116"/>
      <c r="Y127" s="282"/>
      <c r="Z127" s="283"/>
      <c r="AA127" s="117">
        <f t="shared" si="56"/>
        <v>-419.79682672232684</v>
      </c>
      <c r="AB127" s="110">
        <f t="shared" si="57"/>
        <v>0.88338977035490918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1333</v>
      </c>
      <c r="G128" s="103">
        <f t="shared" si="58"/>
        <v>39990</v>
      </c>
      <c r="H128" s="13">
        <v>2</v>
      </c>
      <c r="I128" s="104">
        <v>4</v>
      </c>
      <c r="J128" s="105">
        <v>3600</v>
      </c>
      <c r="K128" s="106">
        <f t="shared" si="48"/>
        <v>900</v>
      </c>
      <c r="L128" s="107">
        <v>4</v>
      </c>
      <c r="M128" s="105">
        <f t="shared" si="59"/>
        <v>3241.2359807736334</v>
      </c>
      <c r="N128" s="106">
        <f t="shared" si="52"/>
        <v>810.30899519340835</v>
      </c>
      <c r="O128" s="108">
        <f t="shared" si="53"/>
        <v>0</v>
      </c>
      <c r="P128" s="109">
        <f t="shared" si="54"/>
        <v>-89.69100480659165</v>
      </c>
      <c r="Q128" s="110">
        <f t="shared" si="55"/>
        <v>0.90034332799267591</v>
      </c>
      <c r="R128" s="293"/>
      <c r="S128" s="47">
        <v>0.79583333333333317</v>
      </c>
      <c r="T128" s="48">
        <v>0.81296296296296278</v>
      </c>
      <c r="U128" s="111">
        <v>14.649999999999892</v>
      </c>
      <c r="V128" s="112">
        <v>24.675771981560565</v>
      </c>
      <c r="W128" s="113"/>
      <c r="X128" s="116"/>
      <c r="Y128" s="282"/>
      <c r="Z128" s="283"/>
      <c r="AA128" s="117">
        <f t="shared" si="56"/>
        <v>-358.7640192263666</v>
      </c>
      <c r="AB128" s="110">
        <f t="shared" si="57"/>
        <v>0.90034332799267591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2572</v>
      </c>
      <c r="G129" s="121">
        <f t="shared" si="58"/>
        <v>36728.159999999996</v>
      </c>
      <c r="H129" s="122">
        <v>2</v>
      </c>
      <c r="I129" s="104">
        <v>3</v>
      </c>
      <c r="J129" s="105">
        <v>3600</v>
      </c>
      <c r="K129" s="106">
        <f t="shared" si="48"/>
        <v>1200</v>
      </c>
      <c r="L129" s="107">
        <v>3</v>
      </c>
      <c r="M129" s="105">
        <f t="shared" si="59"/>
        <v>3182.7469194312835</v>
      </c>
      <c r="N129" s="106">
        <f t="shared" si="52"/>
        <v>1060.9156398104278</v>
      </c>
      <c r="O129" s="108">
        <f t="shared" si="53"/>
        <v>0</v>
      </c>
      <c r="P129" s="109">
        <f t="shared" si="54"/>
        <v>-139.08436018957218</v>
      </c>
      <c r="Q129" s="110">
        <f t="shared" si="55"/>
        <v>0.88409636650868983</v>
      </c>
      <c r="R129" s="293"/>
      <c r="S129" s="47">
        <v>0.82291666666666652</v>
      </c>
      <c r="T129" s="120">
        <v>0.85658564814814797</v>
      </c>
      <c r="U129" s="111">
        <v>15</v>
      </c>
      <c r="V129" s="112">
        <v>48.486418778020536</v>
      </c>
      <c r="W129" s="113"/>
      <c r="X129" s="116"/>
      <c r="Y129" s="282"/>
      <c r="Z129" s="283"/>
      <c r="AA129" s="117">
        <f t="shared" si="56"/>
        <v>-417.25308056871654</v>
      </c>
      <c r="AB129" s="110">
        <f t="shared" si="57"/>
        <v>0.88409636650868983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1217</v>
      </c>
      <c r="G130" s="121">
        <f t="shared" si="58"/>
        <v>27114.760000000002</v>
      </c>
      <c r="H130" s="62"/>
      <c r="I130" s="104">
        <v>5</v>
      </c>
      <c r="J130" s="105">
        <v>3300</v>
      </c>
      <c r="K130" s="106">
        <f t="shared" si="48"/>
        <v>660</v>
      </c>
      <c r="L130" s="107">
        <v>5</v>
      </c>
      <c r="M130" s="105">
        <f t="shared" si="59"/>
        <v>2943.4288235294139</v>
      </c>
      <c r="N130" s="106">
        <f t="shared" si="52"/>
        <v>588.68576470588278</v>
      </c>
      <c r="O130" s="123">
        <f t="shared" si="53"/>
        <v>0</v>
      </c>
      <c r="P130" s="124">
        <f t="shared" si="54"/>
        <v>-71.314235294117225</v>
      </c>
      <c r="Q130" s="125">
        <f t="shared" si="55"/>
        <v>0.89194812834224668</v>
      </c>
      <c r="R130" s="293"/>
      <c r="S130" s="47">
        <v>0.86666666666666647</v>
      </c>
      <c r="T130" s="120">
        <v>0.88388888888888872</v>
      </c>
      <c r="U130" s="111">
        <v>14.516666666666644</v>
      </c>
      <c r="V130" s="112">
        <v>24.80780218508664</v>
      </c>
      <c r="W130" s="113"/>
      <c r="X130" s="116"/>
      <c r="Y130" s="282"/>
      <c r="Z130" s="283"/>
      <c r="AA130" s="117">
        <f t="shared" si="56"/>
        <v>-356.57117647058612</v>
      </c>
      <c r="AB130" s="110">
        <f t="shared" si="57"/>
        <v>0.89194812834224668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5161</v>
      </c>
      <c r="G131" s="121">
        <f t="shared" si="58"/>
        <v>72408.83</v>
      </c>
      <c r="H131" s="62"/>
      <c r="I131" s="104">
        <v>3</v>
      </c>
      <c r="J131" s="105">
        <v>3000</v>
      </c>
      <c r="K131" s="106">
        <f t="shared" si="48"/>
        <v>1000</v>
      </c>
      <c r="L131" s="118">
        <v>3</v>
      </c>
      <c r="M131" s="105">
        <f t="shared" si="59"/>
        <v>2703.6151742993902</v>
      </c>
      <c r="N131" s="106">
        <f t="shared" si="52"/>
        <v>901.2050580997967</v>
      </c>
      <c r="O131" s="123">
        <f t="shared" si="53"/>
        <v>0</v>
      </c>
      <c r="P131" s="124">
        <f t="shared" si="54"/>
        <v>-98.794941900203298</v>
      </c>
      <c r="Q131" s="125">
        <f t="shared" si="55"/>
        <v>0.90120505809979667</v>
      </c>
      <c r="R131" s="293"/>
      <c r="S131" s="47">
        <v>0.89374999999999982</v>
      </c>
      <c r="T131" s="120">
        <v>0.9732870370370369</v>
      </c>
      <c r="U131" s="111">
        <v>15</v>
      </c>
      <c r="V131" s="112">
        <v>114.53553114497691</v>
      </c>
      <c r="W131" s="113"/>
      <c r="X131" s="116"/>
      <c r="Y131" s="282"/>
      <c r="Z131" s="283"/>
      <c r="AA131" s="117">
        <f t="shared" si="56"/>
        <v>-296.38482570060978</v>
      </c>
      <c r="AB131" s="110">
        <f t="shared" si="57"/>
        <v>0.90120505809979679</v>
      </c>
      <c r="AC131" s="278"/>
    </row>
    <row r="132" spans="1:29" ht="15.75" customHeight="1">
      <c r="A132" s="299"/>
      <c r="B132" s="100" t="s">
        <v>120</v>
      </c>
      <c r="C132" s="280" t="s">
        <v>141</v>
      </c>
      <c r="D132" s="281"/>
      <c r="E132" s="101">
        <v>16.7</v>
      </c>
      <c r="F132" s="102">
        <v>890</v>
      </c>
      <c r="G132" s="121">
        <f t="shared" si="58"/>
        <v>14863</v>
      </c>
      <c r="H132" s="62"/>
      <c r="I132" s="104">
        <v>3</v>
      </c>
      <c r="J132" s="105">
        <v>3600</v>
      </c>
      <c r="K132" s="106">
        <f t="shared" si="48"/>
        <v>1200</v>
      </c>
      <c r="L132" s="118">
        <v>3</v>
      </c>
      <c r="M132" s="105">
        <f t="shared" si="59"/>
        <v>3179.2124999999996</v>
      </c>
      <c r="N132" s="106">
        <f t="shared" si="52"/>
        <v>1059.7375</v>
      </c>
      <c r="O132" s="123">
        <f t="shared" si="53"/>
        <v>0</v>
      </c>
      <c r="P132" s="124">
        <f t="shared" si="54"/>
        <v>-140.26250000000005</v>
      </c>
      <c r="Q132" s="125">
        <f t="shared" si="55"/>
        <v>0.88311458333333326</v>
      </c>
      <c r="R132" s="293"/>
      <c r="S132" s="47">
        <v>0.98333333333333306</v>
      </c>
      <c r="T132" s="120">
        <v>0.99498842592592562</v>
      </c>
      <c r="U132" s="111">
        <v>15</v>
      </c>
      <c r="V132" s="112">
        <v>16.796612368629027</v>
      </c>
      <c r="W132" s="113"/>
      <c r="X132" s="116"/>
      <c r="Y132" s="282"/>
      <c r="Z132" s="283"/>
      <c r="AA132" s="117">
        <f t="shared" si="56"/>
        <v>-420.78750000000036</v>
      </c>
      <c r="AB132" s="110">
        <f t="shared" si="57"/>
        <v>0.88311458333333326</v>
      </c>
      <c r="AC132" s="278"/>
    </row>
    <row r="133" spans="1:29" ht="15.75" customHeight="1">
      <c r="A133" s="299"/>
      <c r="B133" s="100" t="s">
        <v>120</v>
      </c>
      <c r="C133" s="280" t="s">
        <v>154</v>
      </c>
      <c r="D133" s="281"/>
      <c r="E133" s="101">
        <v>18.18</v>
      </c>
      <c r="F133" s="102">
        <v>781</v>
      </c>
      <c r="G133" s="121">
        <f t="shared" si="58"/>
        <v>14198.58</v>
      </c>
      <c r="H133" s="62"/>
      <c r="I133" s="104">
        <v>3</v>
      </c>
      <c r="J133" s="105">
        <v>3600</v>
      </c>
      <c r="K133" s="106">
        <f t="shared" si="48"/>
        <v>1200</v>
      </c>
      <c r="L133" s="118">
        <v>3</v>
      </c>
      <c r="M133" s="105">
        <f t="shared" si="59"/>
        <v>3180.2031732776736</v>
      </c>
      <c r="N133" s="106">
        <f t="shared" si="52"/>
        <v>1060.0677244258911</v>
      </c>
      <c r="O133" s="123">
        <f t="shared" si="53"/>
        <v>0</v>
      </c>
      <c r="P133" s="124">
        <f t="shared" si="54"/>
        <v>-139.93227557410887</v>
      </c>
      <c r="Q133" s="125">
        <f t="shared" si="55"/>
        <v>0.88338977035490929</v>
      </c>
      <c r="R133" s="293"/>
      <c r="S133" s="47">
        <v>1.0048611111111108</v>
      </c>
      <c r="T133" s="120">
        <v>1.0150925925925922</v>
      </c>
      <c r="U133" s="111">
        <v>15</v>
      </c>
      <c r="V133" s="112">
        <v>14.734907629094584</v>
      </c>
      <c r="W133" s="113"/>
      <c r="X133" s="116"/>
      <c r="Y133" s="282"/>
      <c r="Z133" s="283"/>
      <c r="AA133" s="117">
        <f t="shared" si="56"/>
        <v>-419.79682672232639</v>
      </c>
      <c r="AB133" s="110">
        <f t="shared" si="57"/>
        <v>0.88338977035490929</v>
      </c>
      <c r="AC133" s="278"/>
    </row>
    <row r="134" spans="1:29" ht="15.75" customHeight="1">
      <c r="A134" s="299"/>
      <c r="B134" s="100" t="s">
        <v>120</v>
      </c>
      <c r="C134" s="280" t="s">
        <v>237</v>
      </c>
      <c r="D134" s="281"/>
      <c r="E134" s="101">
        <v>30</v>
      </c>
      <c r="F134" s="102">
        <v>3259</v>
      </c>
      <c r="G134" s="121">
        <f t="shared" si="58"/>
        <v>97770</v>
      </c>
      <c r="H134" s="62"/>
      <c r="I134" s="104">
        <v>4</v>
      </c>
      <c r="J134" s="105">
        <v>3600</v>
      </c>
      <c r="K134" s="106">
        <f t="shared" si="48"/>
        <v>900</v>
      </c>
      <c r="L134" s="118">
        <v>4</v>
      </c>
      <c r="M134" s="105">
        <f t="shared" si="59"/>
        <v>3241.2359807736343</v>
      </c>
      <c r="N134" s="106">
        <f t="shared" si="52"/>
        <v>810.30899519340858</v>
      </c>
      <c r="O134" s="123">
        <f t="shared" si="53"/>
        <v>0</v>
      </c>
      <c r="P134" s="124">
        <f t="shared" si="54"/>
        <v>-89.691004806591422</v>
      </c>
      <c r="Q134" s="125">
        <f t="shared" si="55"/>
        <v>0.90034332799267625</v>
      </c>
      <c r="R134" s="293"/>
      <c r="S134" s="47">
        <v>1.0249999999999997</v>
      </c>
      <c r="T134" s="120">
        <v>1.0668865740740738</v>
      </c>
      <c r="U134" s="111">
        <v>15</v>
      </c>
      <c r="V134" s="112">
        <v>60.32883787539825</v>
      </c>
      <c r="W134" s="126"/>
      <c r="X134" s="127"/>
      <c r="Y134" s="282"/>
      <c r="Z134" s="283"/>
      <c r="AA134" s="117">
        <f t="shared" si="56"/>
        <v>-358.76401922636569</v>
      </c>
      <c r="AB134" s="110">
        <f t="shared" si="57"/>
        <v>0.90034332799267625</v>
      </c>
      <c r="AC134" s="278"/>
    </row>
    <row r="135" spans="1:29" ht="15.75" customHeight="1">
      <c r="A135" s="299"/>
      <c r="B135" s="100" t="s">
        <v>120</v>
      </c>
      <c r="C135" s="280" t="s">
        <v>151</v>
      </c>
      <c r="D135" s="281"/>
      <c r="E135" s="101">
        <v>14.28</v>
      </c>
      <c r="F135" s="102">
        <v>6752</v>
      </c>
      <c r="G135" s="121">
        <f t="shared" si="58"/>
        <v>96418.559999999998</v>
      </c>
      <c r="H135" s="62"/>
      <c r="I135" s="104">
        <v>3</v>
      </c>
      <c r="J135" s="105">
        <v>3600</v>
      </c>
      <c r="K135" s="106">
        <f t="shared" si="48"/>
        <v>1200</v>
      </c>
      <c r="L135" s="118">
        <v>3</v>
      </c>
      <c r="M135" s="105">
        <f t="shared" si="59"/>
        <v>3182.7469194312835</v>
      </c>
      <c r="N135" s="106">
        <f t="shared" si="52"/>
        <v>1060.9156398104278</v>
      </c>
      <c r="O135" s="123">
        <f t="shared" si="53"/>
        <v>0</v>
      </c>
      <c r="P135" s="124">
        <f t="shared" si="54"/>
        <v>-139.08436018957218</v>
      </c>
      <c r="Q135" s="125">
        <f t="shared" si="55"/>
        <v>0.88409636650868983</v>
      </c>
      <c r="R135" s="293"/>
      <c r="S135" s="47">
        <v>1.0770833333333332</v>
      </c>
      <c r="T135" s="120">
        <v>1.165474537037037</v>
      </c>
      <c r="U135" s="111">
        <v>14.683333333333444</v>
      </c>
      <c r="V135" s="112">
        <v>127.28627511243961</v>
      </c>
      <c r="W135" s="126"/>
      <c r="X135" s="127"/>
      <c r="Y135" s="282"/>
      <c r="Z135" s="283"/>
      <c r="AA135" s="117">
        <f t="shared" si="56"/>
        <v>-417.25308056871654</v>
      </c>
      <c r="AB135" s="110">
        <f t="shared" si="57"/>
        <v>0.88409636650868983</v>
      </c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0">AVERAGE(I124:I139)</f>
        <v>3.5</v>
      </c>
      <c r="J140" s="137">
        <f t="shared" si="60"/>
        <v>3450</v>
      </c>
      <c r="K140" s="138">
        <f t="shared" ref="K140" si="61">J140/I140</f>
        <v>985.71428571428567</v>
      </c>
      <c r="L140" s="136">
        <f t="shared" ref="L140:M140" si="62">AVERAGE(L124:L139)</f>
        <v>3.5</v>
      </c>
      <c r="M140" s="137">
        <f t="shared" si="62"/>
        <v>3071.7404285518992</v>
      </c>
      <c r="N140" s="138">
        <f t="shared" ref="N140:N152" si="63">M140/L140</f>
        <v>877.64012244339972</v>
      </c>
      <c r="O140" s="139">
        <f t="shared" ref="O140:O152" si="64">L140-I140</f>
        <v>0</v>
      </c>
      <c r="P140" s="140">
        <f t="shared" ref="P140:P152" si="65">N140-K140</f>
        <v>-108.07416327088595</v>
      </c>
      <c r="Q140" s="141">
        <f t="shared" ref="Q140:Q152" si="66">N140/K140</f>
        <v>0.89035954450779686</v>
      </c>
      <c r="R140" s="294"/>
      <c r="S140" s="142">
        <f>S124</f>
        <v>0.70833333333333337</v>
      </c>
      <c r="T140" s="143">
        <f>INDEX(T124:T139,COUNTA(T124:T139))</f>
        <v>1.165474537037037</v>
      </c>
      <c r="U140" s="144"/>
      <c r="V140" s="166"/>
      <c r="W140" s="99"/>
      <c r="X140" s="69"/>
      <c r="Y140" s="285"/>
      <c r="Z140" s="286"/>
      <c r="AA140" s="168">
        <f t="shared" ref="AA140:AA152" si="67">M140-J140</f>
        <v>-378.25957144810081</v>
      </c>
      <c r="AB140" s="141">
        <f t="shared" ref="AB140:AB152" si="68">M140/J140</f>
        <v>0.89035954450779686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581</v>
      </c>
      <c r="G141" s="148">
        <f t="shared" ref="G141:G152" si="69">E141*F141</f>
        <v>10562.58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70">F141/V141*60</f>
        <v>2699.5452961672477</v>
      </c>
      <c r="N141" s="152">
        <f t="shared" si="63"/>
        <v>674.88632404181192</v>
      </c>
      <c r="O141" s="154">
        <f t="shared" si="64"/>
        <v>0</v>
      </c>
      <c r="P141" s="155">
        <f t="shared" si="65"/>
        <v>-75.113675958188082</v>
      </c>
      <c r="Q141" s="156">
        <f t="shared" si="66"/>
        <v>0.89984843205574927</v>
      </c>
      <c r="R141" s="292">
        <f>Q157</f>
        <v>0.88817070978857227</v>
      </c>
      <c r="S141" s="157">
        <v>0.70833333333333337</v>
      </c>
      <c r="T141" s="158">
        <v>0.71729166666666666</v>
      </c>
      <c r="U141" s="159"/>
      <c r="V141" s="160">
        <v>12.913285822428476</v>
      </c>
      <c r="W141" s="158"/>
      <c r="X141" s="169"/>
      <c r="Y141" s="295"/>
      <c r="Z141" s="296"/>
      <c r="AA141" s="171">
        <f t="shared" si="67"/>
        <v>-300.45470383275233</v>
      </c>
      <c r="AB141" s="156">
        <f t="shared" si="68"/>
        <v>0.89984843205574927</v>
      </c>
      <c r="AC141" s="277">
        <f>AB157</f>
        <v>0.88817070978857227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981</v>
      </c>
      <c r="G142" s="103">
        <f t="shared" si="69"/>
        <v>17834.579999999998</v>
      </c>
      <c r="H142" s="26">
        <v>2</v>
      </c>
      <c r="I142" s="104">
        <v>3</v>
      </c>
      <c r="J142" s="105">
        <v>3600</v>
      </c>
      <c r="K142" s="106">
        <f t="shared" si="48"/>
        <v>1200</v>
      </c>
      <c r="L142" s="107">
        <v>3</v>
      </c>
      <c r="M142" s="105">
        <f t="shared" si="70"/>
        <v>3177.530718512257</v>
      </c>
      <c r="N142" s="106">
        <f t="shared" si="63"/>
        <v>1059.1769061707523</v>
      </c>
      <c r="O142" s="108">
        <f t="shared" si="64"/>
        <v>0</v>
      </c>
      <c r="P142" s="109">
        <f t="shared" si="65"/>
        <v>-140.82309382924768</v>
      </c>
      <c r="Q142" s="110">
        <f t="shared" si="66"/>
        <v>0.88264742180896028</v>
      </c>
      <c r="R142" s="293"/>
      <c r="S142" s="47">
        <v>0.7270833333333333</v>
      </c>
      <c r="T142" s="48">
        <v>0.73994212962962957</v>
      </c>
      <c r="U142" s="111">
        <v>15</v>
      </c>
      <c r="V142" s="112">
        <v>18.523817773682666</v>
      </c>
      <c r="W142" s="113"/>
      <c r="X142" s="13"/>
      <c r="Y142" s="282"/>
      <c r="Z142" s="283"/>
      <c r="AA142" s="172">
        <f t="shared" si="67"/>
        <v>-422.46928148774305</v>
      </c>
      <c r="AB142" s="110">
        <f t="shared" si="68"/>
        <v>0.88264742180896028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933</v>
      </c>
      <c r="G143" s="103">
        <f t="shared" si="69"/>
        <v>23352.99</v>
      </c>
      <c r="H143" s="26">
        <v>2</v>
      </c>
      <c r="I143" s="104">
        <v>5</v>
      </c>
      <c r="J143" s="105">
        <v>3600</v>
      </c>
      <c r="K143" s="106">
        <f t="shared" si="48"/>
        <v>720</v>
      </c>
      <c r="L143" s="107">
        <v>5</v>
      </c>
      <c r="M143" s="105">
        <f t="shared" si="70"/>
        <v>3213.1626831421108</v>
      </c>
      <c r="N143" s="106">
        <f t="shared" si="63"/>
        <v>642.63253662842214</v>
      </c>
      <c r="O143" s="108">
        <f t="shared" si="64"/>
        <v>0</v>
      </c>
      <c r="P143" s="109">
        <f t="shared" si="65"/>
        <v>-77.367463371577855</v>
      </c>
      <c r="Q143" s="110">
        <f t="shared" si="66"/>
        <v>0.89254518976169739</v>
      </c>
      <c r="R143" s="293"/>
      <c r="S143" s="47">
        <v>0.74999999999999989</v>
      </c>
      <c r="T143" s="48">
        <v>0.76209490740740726</v>
      </c>
      <c r="U143" s="111">
        <v>15</v>
      </c>
      <c r="V143" s="112">
        <v>17.422087058865589</v>
      </c>
      <c r="W143" s="113"/>
      <c r="X143" s="13"/>
      <c r="Y143" s="282"/>
      <c r="Z143" s="283"/>
      <c r="AA143" s="172">
        <f t="shared" si="67"/>
        <v>-386.83731685788916</v>
      </c>
      <c r="AB143" s="110">
        <f t="shared" si="68"/>
        <v>0.8925451897616975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1158</v>
      </c>
      <c r="G144" s="103">
        <f t="shared" si="69"/>
        <v>28741.56</v>
      </c>
      <c r="H144" s="26">
        <v>2</v>
      </c>
      <c r="I144" s="104">
        <v>5</v>
      </c>
      <c r="J144" s="105">
        <v>3600</v>
      </c>
      <c r="K144" s="106">
        <f t="shared" si="48"/>
        <v>720</v>
      </c>
      <c r="L144" s="107">
        <v>5</v>
      </c>
      <c r="M144" s="105">
        <f t="shared" si="70"/>
        <v>3212.511776733902</v>
      </c>
      <c r="N144" s="106">
        <f t="shared" si="63"/>
        <v>642.5023553467804</v>
      </c>
      <c r="O144" s="108">
        <f t="shared" si="64"/>
        <v>0</v>
      </c>
      <c r="P144" s="109">
        <f t="shared" si="65"/>
        <v>-77.497644653219595</v>
      </c>
      <c r="Q144" s="110">
        <f t="shared" si="66"/>
        <v>0.89236438242608385</v>
      </c>
      <c r="R144" s="293"/>
      <c r="S144" s="47">
        <v>0.77222222222222203</v>
      </c>
      <c r="T144" s="48">
        <v>0.78723379629629608</v>
      </c>
      <c r="U144" s="111">
        <v>14.583333333333268</v>
      </c>
      <c r="V144" s="112">
        <v>21.627936278147736</v>
      </c>
      <c r="W144" s="113"/>
      <c r="X144" s="13"/>
      <c r="Y144" s="282"/>
      <c r="Z144" s="283"/>
      <c r="AA144" s="172">
        <f t="shared" si="67"/>
        <v>-387.48822326609798</v>
      </c>
      <c r="AB144" s="110">
        <f t="shared" si="68"/>
        <v>0.89236438242608385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1440</v>
      </c>
      <c r="G145" s="103">
        <f t="shared" si="69"/>
        <v>25761.600000000002</v>
      </c>
      <c r="H145" s="13">
        <v>2</v>
      </c>
      <c r="I145" s="104">
        <v>4</v>
      </c>
      <c r="J145" s="105">
        <v>3600</v>
      </c>
      <c r="K145" s="106">
        <f t="shared" si="48"/>
        <v>900</v>
      </c>
      <c r="L145" s="107">
        <v>4</v>
      </c>
      <c r="M145" s="105">
        <f t="shared" si="70"/>
        <v>3178.3713294797785</v>
      </c>
      <c r="N145" s="106">
        <f t="shared" si="63"/>
        <v>794.59283236994463</v>
      </c>
      <c r="O145" s="108">
        <f t="shared" si="64"/>
        <v>0</v>
      </c>
      <c r="P145" s="109">
        <f t="shared" si="65"/>
        <v>-105.40716763005537</v>
      </c>
      <c r="Q145" s="110">
        <f t="shared" si="66"/>
        <v>0.88288092485549408</v>
      </c>
      <c r="R145" s="293"/>
      <c r="S145" s="47">
        <v>0.79722222222222194</v>
      </c>
      <c r="T145" s="48">
        <v>0.81609953703703675</v>
      </c>
      <c r="U145" s="111">
        <v>15</v>
      </c>
      <c r="V145" s="112">
        <v>27.183733756540512</v>
      </c>
      <c r="W145" s="113"/>
      <c r="X145" s="116"/>
      <c r="Y145" s="282"/>
      <c r="Z145" s="283"/>
      <c r="AA145" s="172">
        <f t="shared" si="67"/>
        <v>-421.62867052022148</v>
      </c>
      <c r="AB145" s="110">
        <f t="shared" si="68"/>
        <v>0.88288092485549408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2180</v>
      </c>
      <c r="G146" s="121">
        <f t="shared" si="69"/>
        <v>36318.800000000003</v>
      </c>
      <c r="H146" s="122">
        <v>2</v>
      </c>
      <c r="I146" s="104">
        <v>5</v>
      </c>
      <c r="J146" s="105">
        <v>3600</v>
      </c>
      <c r="K146" s="106">
        <f t="shared" si="48"/>
        <v>720</v>
      </c>
      <c r="L146" s="107">
        <v>5</v>
      </c>
      <c r="M146" s="105">
        <f t="shared" si="70"/>
        <v>3170.4631015247251</v>
      </c>
      <c r="N146" s="106">
        <f t="shared" si="63"/>
        <v>634.09262030494506</v>
      </c>
      <c r="O146" s="108">
        <f t="shared" si="64"/>
        <v>0</v>
      </c>
      <c r="P146" s="109">
        <f t="shared" si="65"/>
        <v>-85.907379695054942</v>
      </c>
      <c r="Q146" s="110">
        <f t="shared" si="66"/>
        <v>0.88068419486797922</v>
      </c>
      <c r="R146" s="293"/>
      <c r="S146" s="47">
        <v>0.82638888888888862</v>
      </c>
      <c r="T146" s="120">
        <v>0.85503472222222199</v>
      </c>
      <c r="U146" s="111">
        <v>14.816666666666691</v>
      </c>
      <c r="V146" s="112">
        <v>41.25580264192201</v>
      </c>
      <c r="W146" s="113"/>
      <c r="X146" s="50"/>
      <c r="Y146" s="282"/>
      <c r="Z146" s="283"/>
      <c r="AA146" s="172">
        <f t="shared" si="67"/>
        <v>-429.53689847527494</v>
      </c>
      <c r="AB146" s="110">
        <f t="shared" si="68"/>
        <v>0.88068419486797922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1218</v>
      </c>
      <c r="G147" s="121">
        <f t="shared" si="69"/>
        <v>22143.239999999998</v>
      </c>
      <c r="H147" s="62"/>
      <c r="I147" s="104">
        <v>4</v>
      </c>
      <c r="J147" s="105">
        <v>3000</v>
      </c>
      <c r="K147" s="106">
        <f t="shared" si="48"/>
        <v>750</v>
      </c>
      <c r="L147" s="107">
        <v>4</v>
      </c>
      <c r="M147" s="105">
        <f t="shared" si="70"/>
        <v>2699.5452961672477</v>
      </c>
      <c r="N147" s="106">
        <f t="shared" si="63"/>
        <v>674.88632404181192</v>
      </c>
      <c r="O147" s="123">
        <f t="shared" si="64"/>
        <v>0</v>
      </c>
      <c r="P147" s="124">
        <f t="shared" si="65"/>
        <v>-75.113675958188082</v>
      </c>
      <c r="Q147" s="125">
        <f t="shared" si="66"/>
        <v>0.89984843205574927</v>
      </c>
      <c r="R147" s="293"/>
      <c r="S147" s="47">
        <v>0.86527777777777748</v>
      </c>
      <c r="T147" s="120">
        <v>0.88407407407407379</v>
      </c>
      <c r="U147" s="111">
        <v>14.749999999999908</v>
      </c>
      <c r="V147" s="112">
        <v>27.07122570003078</v>
      </c>
      <c r="W147" s="113"/>
      <c r="X147" s="116"/>
      <c r="Y147" s="282"/>
      <c r="Z147" s="283"/>
      <c r="AA147" s="172">
        <f t="shared" si="67"/>
        <v>-300.45470383275233</v>
      </c>
      <c r="AB147" s="110">
        <f t="shared" si="68"/>
        <v>0.89984843205574927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2465</v>
      </c>
      <c r="G148" s="121">
        <f t="shared" si="69"/>
        <v>44813.7</v>
      </c>
      <c r="H148" s="62"/>
      <c r="I148" s="104">
        <v>3</v>
      </c>
      <c r="J148" s="105">
        <v>3600</v>
      </c>
      <c r="K148" s="106">
        <f t="shared" si="48"/>
        <v>1200</v>
      </c>
      <c r="L148" s="118">
        <v>3</v>
      </c>
      <c r="M148" s="105">
        <f t="shared" si="70"/>
        <v>3177.530718512257</v>
      </c>
      <c r="N148" s="106">
        <f t="shared" si="63"/>
        <v>1059.1769061707523</v>
      </c>
      <c r="O148" s="123">
        <f t="shared" si="64"/>
        <v>0</v>
      </c>
      <c r="P148" s="124">
        <f t="shared" si="65"/>
        <v>-140.82309382924768</v>
      </c>
      <c r="Q148" s="125">
        <f t="shared" si="66"/>
        <v>0.88264742180896028</v>
      </c>
      <c r="R148" s="293"/>
      <c r="S148" s="47">
        <v>0.89444444444444415</v>
      </c>
      <c r="T148" s="120">
        <v>0.92675925925925895</v>
      </c>
      <c r="U148" s="111">
        <v>14.933333333333323</v>
      </c>
      <c r="V148" s="112">
        <v>46.545576770772449</v>
      </c>
      <c r="W148" s="113"/>
      <c r="X148" s="116"/>
      <c r="Y148" s="282"/>
      <c r="Z148" s="283"/>
      <c r="AA148" s="172">
        <f t="shared" si="67"/>
        <v>-422.46928148774305</v>
      </c>
      <c r="AB148" s="110">
        <f t="shared" si="68"/>
        <v>0.88264742180896028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1982</v>
      </c>
      <c r="G149" s="121">
        <f t="shared" si="69"/>
        <v>49609.46</v>
      </c>
      <c r="H149" s="62"/>
      <c r="I149" s="104">
        <v>5</v>
      </c>
      <c r="J149" s="105">
        <v>3600</v>
      </c>
      <c r="K149" s="106">
        <f t="shared" si="48"/>
        <v>720</v>
      </c>
      <c r="L149" s="118">
        <v>5</v>
      </c>
      <c r="M149" s="105">
        <f t="shared" si="70"/>
        <v>3213.1626831421104</v>
      </c>
      <c r="N149" s="106">
        <f t="shared" si="63"/>
        <v>642.63253662842203</v>
      </c>
      <c r="O149" s="123">
        <f t="shared" si="64"/>
        <v>0</v>
      </c>
      <c r="P149" s="124">
        <f t="shared" si="65"/>
        <v>-77.367463371577969</v>
      </c>
      <c r="Q149" s="125">
        <f t="shared" si="66"/>
        <v>0.89254518976169728</v>
      </c>
      <c r="R149" s="293"/>
      <c r="S149" s="47">
        <v>0.93680555555555522</v>
      </c>
      <c r="T149" s="120">
        <v>0.96249999999999969</v>
      </c>
      <c r="U149" s="111">
        <v>15</v>
      </c>
      <c r="V149" s="112">
        <v>37.010264255810931</v>
      </c>
      <c r="W149" s="126"/>
      <c r="X149" s="127"/>
      <c r="Y149" s="282"/>
      <c r="Z149" s="283"/>
      <c r="AA149" s="172">
        <f t="shared" si="67"/>
        <v>-386.83731685788962</v>
      </c>
      <c r="AB149" s="110">
        <f t="shared" si="68"/>
        <v>0.89254518976169728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2774</v>
      </c>
      <c r="G150" s="121">
        <f t="shared" si="69"/>
        <v>68850.680000000008</v>
      </c>
      <c r="H150" s="62"/>
      <c r="I150" s="104">
        <v>5</v>
      </c>
      <c r="J150" s="105">
        <v>3600</v>
      </c>
      <c r="K150" s="106">
        <f t="shared" si="48"/>
        <v>720</v>
      </c>
      <c r="L150" s="118">
        <v>5</v>
      </c>
      <c r="M150" s="105">
        <f t="shared" si="70"/>
        <v>3212.511776733902</v>
      </c>
      <c r="N150" s="106">
        <f t="shared" si="63"/>
        <v>642.5023553467804</v>
      </c>
      <c r="O150" s="123">
        <f t="shared" si="64"/>
        <v>0</v>
      </c>
      <c r="P150" s="124">
        <f t="shared" si="65"/>
        <v>-77.497644653219595</v>
      </c>
      <c r="Q150" s="125">
        <f t="shared" si="66"/>
        <v>0.89236438242608385</v>
      </c>
      <c r="R150" s="293"/>
      <c r="S150" s="47">
        <v>0.97291666666666632</v>
      </c>
      <c r="T150" s="120">
        <v>1.0088888888888885</v>
      </c>
      <c r="U150" s="111">
        <v>14.999999999999947</v>
      </c>
      <c r="V150" s="112">
        <v>51.809926801020566</v>
      </c>
      <c r="W150" s="126"/>
      <c r="X150" s="127"/>
      <c r="Y150" s="282"/>
      <c r="Z150" s="283"/>
      <c r="AA150" s="172">
        <f t="shared" si="67"/>
        <v>-387.48822326609798</v>
      </c>
      <c r="AB150" s="110">
        <f t="shared" si="68"/>
        <v>0.89236438242608385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3749</v>
      </c>
      <c r="G151" s="121">
        <f t="shared" si="69"/>
        <v>67069.61</v>
      </c>
      <c r="H151" s="62"/>
      <c r="I151" s="104">
        <v>4</v>
      </c>
      <c r="J151" s="105">
        <v>3600</v>
      </c>
      <c r="K151" s="106">
        <f t="shared" si="48"/>
        <v>900</v>
      </c>
      <c r="L151" s="118">
        <v>4</v>
      </c>
      <c r="M151" s="105">
        <f t="shared" si="70"/>
        <v>3178.371329479779</v>
      </c>
      <c r="N151" s="106">
        <f t="shared" si="63"/>
        <v>794.59283236994474</v>
      </c>
      <c r="O151" s="123">
        <f t="shared" si="64"/>
        <v>0</v>
      </c>
      <c r="P151" s="124">
        <f t="shared" si="65"/>
        <v>-105.40716763005526</v>
      </c>
      <c r="Q151" s="125">
        <f t="shared" si="66"/>
        <v>0.88288092485549419</v>
      </c>
      <c r="R151" s="293"/>
      <c r="S151" s="47">
        <v>1.0187499999999998</v>
      </c>
      <c r="T151" s="120">
        <v>1.0678935185185183</v>
      </c>
      <c r="U151" s="111">
        <v>15</v>
      </c>
      <c r="V151" s="112">
        <v>70.772095731437759</v>
      </c>
      <c r="W151" s="126"/>
      <c r="X151" s="127"/>
      <c r="Y151" s="282"/>
      <c r="Z151" s="283"/>
      <c r="AA151" s="172">
        <f t="shared" si="67"/>
        <v>-421.62867052022102</v>
      </c>
      <c r="AB151" s="110">
        <f t="shared" si="68"/>
        <v>0.88288092485549419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5553</v>
      </c>
      <c r="G152" s="121">
        <f t="shared" si="69"/>
        <v>92512.98</v>
      </c>
      <c r="H152" s="62"/>
      <c r="I152" s="104">
        <v>5</v>
      </c>
      <c r="J152" s="105">
        <v>3600</v>
      </c>
      <c r="K152" s="106">
        <f t="shared" si="48"/>
        <v>720</v>
      </c>
      <c r="L152" s="118">
        <v>5</v>
      </c>
      <c r="M152" s="105">
        <f t="shared" si="70"/>
        <v>3170.4631015247251</v>
      </c>
      <c r="N152" s="106">
        <f t="shared" si="63"/>
        <v>634.09262030494506</v>
      </c>
      <c r="O152" s="123">
        <f t="shared" si="64"/>
        <v>0</v>
      </c>
      <c r="P152" s="124">
        <f t="shared" si="65"/>
        <v>-85.907379695054942</v>
      </c>
      <c r="Q152" s="125">
        <f t="shared" si="66"/>
        <v>0.88068419486797922</v>
      </c>
      <c r="R152" s="293"/>
      <c r="S152" s="47">
        <v>1.0777777777777777</v>
      </c>
      <c r="T152" s="120">
        <v>1.1507523148148147</v>
      </c>
      <c r="U152" s="111">
        <v>15</v>
      </c>
      <c r="V152" s="112">
        <v>105.08874865623528</v>
      </c>
      <c r="W152" s="126"/>
      <c r="X152" s="127"/>
      <c r="Y152" s="282"/>
      <c r="Z152" s="283"/>
      <c r="AA152" s="172">
        <f t="shared" si="67"/>
        <v>-429.53689847527494</v>
      </c>
      <c r="AB152" s="110">
        <f t="shared" si="68"/>
        <v>0.88068419486797922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1">AVERAGE(I141:I156)</f>
        <v>4.333333333333333</v>
      </c>
      <c r="J157" s="137">
        <f t="shared" si="71"/>
        <v>3500</v>
      </c>
      <c r="K157" s="138">
        <f t="shared" ref="K157" si="72">J157/I157</f>
        <v>807.69230769230774</v>
      </c>
      <c r="L157" s="136">
        <f t="shared" ref="L157:M157" si="73">AVERAGE(L141:L156)</f>
        <v>4.333333333333333</v>
      </c>
      <c r="M157" s="137">
        <f t="shared" si="73"/>
        <v>3108.5974842600031</v>
      </c>
      <c r="N157" s="138">
        <f>M157/L157</f>
        <v>717.36865021384688</v>
      </c>
      <c r="O157" s="139">
        <f>L157-I157</f>
        <v>0</v>
      </c>
      <c r="P157" s="140">
        <f>N157-K157</f>
        <v>-90.323657478460859</v>
      </c>
      <c r="Q157" s="141">
        <f>N157/K157</f>
        <v>0.88817070978857227</v>
      </c>
      <c r="R157" s="294"/>
      <c r="S157" s="142">
        <f>S141</f>
        <v>0.70833333333333337</v>
      </c>
      <c r="T157" s="143">
        <f>INDEX(T141:T156,COUNTA(T141:T156))</f>
        <v>1.1507523148148147</v>
      </c>
      <c r="U157" s="144"/>
      <c r="V157" s="166"/>
      <c r="W157" s="167"/>
      <c r="X157" s="138"/>
      <c r="Y157" s="285"/>
      <c r="Z157" s="286"/>
      <c r="AA157" s="174">
        <f>M157-J157</f>
        <v>-391.40251573999694</v>
      </c>
      <c r="AB157" s="141">
        <f>M157/J157</f>
        <v>0.88817070978857227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354" priority="1" operator="greaterThan">
      <formula>0</formula>
    </cfRule>
  </conditionalFormatting>
  <conditionalFormatting sqref="P5:P157 AA5:AA157">
    <cfRule type="cellIs" dxfId="353" priority="4" operator="lessThan">
      <formula>0</formula>
    </cfRule>
  </conditionalFormatting>
  <conditionalFormatting sqref="Q5:Q157 AB5:AB157">
    <cfRule type="cellIs" dxfId="352" priority="2" operator="greaterThan">
      <formula>1</formula>
    </cfRule>
    <cfRule type="cellIs" dxfId="351" priority="3" operator="lessThan">
      <formula>0.8</formula>
    </cfRule>
  </conditionalFormatting>
  <conditionalFormatting sqref="AC5:AC6 R5:R157 AC90:AC95">
    <cfRule type="cellIs" dxfId="350" priority="5" operator="lessThan">
      <formula>0.8</formula>
    </cfRule>
  </conditionalFormatting>
  <conditionalFormatting sqref="AC12:AC20">
    <cfRule type="cellIs" dxfId="349" priority="13" operator="lessThan">
      <formula>0.8</formula>
    </cfRule>
  </conditionalFormatting>
  <conditionalFormatting sqref="AC22:AC27">
    <cfRule type="cellIs" dxfId="348" priority="12" operator="lessThan">
      <formula>0.8</formula>
    </cfRule>
  </conditionalFormatting>
  <conditionalFormatting sqref="AC39">
    <cfRule type="cellIs" dxfId="347" priority="11" operator="lessThan">
      <formula>0.8</formula>
    </cfRule>
  </conditionalFormatting>
  <conditionalFormatting sqref="AC56">
    <cfRule type="cellIs" dxfId="346" priority="7" operator="lessThan">
      <formula>0.8</formula>
    </cfRule>
  </conditionalFormatting>
  <conditionalFormatting sqref="AC73:AC78">
    <cfRule type="cellIs" dxfId="345" priority="6" operator="lessThan">
      <formula>0.8</formula>
    </cfRule>
  </conditionalFormatting>
  <conditionalFormatting sqref="AC107">
    <cfRule type="cellIs" dxfId="344" priority="10" operator="lessThan">
      <formula>0.8</formula>
    </cfRule>
  </conditionalFormatting>
  <conditionalFormatting sqref="AC124">
    <cfRule type="cellIs" dxfId="343" priority="9" operator="lessThan">
      <formula>0.8</formula>
    </cfRule>
  </conditionalFormatting>
  <conditionalFormatting sqref="AC141:AC146">
    <cfRule type="cellIs" dxfId="342" priority="8" operator="lessThan">
      <formula>0.8</formula>
    </cfRule>
  </conditionalFormatting>
  <dataValidations count="1">
    <dataValidation type="list" allowBlank="1" showInputMessage="1" showErrorMessage="1" sqref="Y5:Z157" xr:uid="{288754A4-22C6-44A9-BA1A-D419CDC7DBB7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5ED6A-4816-4479-98D1-15BDA584D585}">
  <sheetPr codeName="工作表42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L31" sqref="L31"/>
      <selection pane="bottomLeft" activeCell="AC136" sqref="AC13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68302</v>
      </c>
      <c r="E1" s="88" t="s">
        <v>3</v>
      </c>
      <c r="F1" s="89">
        <f>SUM(G5:G140)</f>
        <v>3120374.82</v>
      </c>
      <c r="G1" s="90" t="s">
        <v>84</v>
      </c>
      <c r="H1" s="91">
        <f>L21+L38+L55+L72+L89+L106+L123+L140</f>
        <v>157.16666666666669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46128</v>
      </c>
      <c r="B2" s="343"/>
      <c r="C2" s="92" t="s">
        <v>40</v>
      </c>
      <c r="D2" s="93">
        <f>AVERAGE(N21,N38,N55,N72,N89,N106,N123,N140)</f>
        <v>128.06400414872905</v>
      </c>
      <c r="E2" s="93" t="s">
        <v>91</v>
      </c>
      <c r="F2" s="94">
        <f>F1/D1</f>
        <v>45.68496998623759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55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2892</v>
      </c>
      <c r="G5" s="148">
        <f t="shared" ref="G5:G7" si="0">E5*F5</f>
        <v>164178.84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1782.15851393189</v>
      </c>
      <c r="N5" s="152">
        <f>M5/L5</f>
        <v>74.256604747162086</v>
      </c>
      <c r="O5" s="154">
        <f>L5-I5</f>
        <v>0</v>
      </c>
      <c r="P5" s="155">
        <f>N5-K5</f>
        <v>-9.0767285861712423</v>
      </c>
      <c r="Q5" s="156">
        <f>N5/K5</f>
        <v>0.89107925696594503</v>
      </c>
      <c r="R5" s="292">
        <f>Q21</f>
        <v>0.89333707492549552</v>
      </c>
      <c r="S5" s="157">
        <v>0.29166666666666669</v>
      </c>
      <c r="T5" s="158">
        <v>0.35927083333333337</v>
      </c>
      <c r="U5" s="159"/>
      <c r="V5" s="160">
        <v>97.365076475252039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-217.84148606811004</v>
      </c>
      <c r="AF5" s="132">
        <f>M5/J5</f>
        <v>0.89107925696594503</v>
      </c>
      <c r="AG5" s="367">
        <f>AF21</f>
        <v>0.89333707492549552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4562</v>
      </c>
      <c r="G6" s="103">
        <f t="shared" si="0"/>
        <v>271530.23999999999</v>
      </c>
      <c r="H6" s="26"/>
      <c r="I6" s="104">
        <v>24</v>
      </c>
      <c r="J6" s="105">
        <v>2000</v>
      </c>
      <c r="K6" s="106">
        <f t="shared" ref="K6:K42" si="1">J6/I6</f>
        <v>83.333333333333329</v>
      </c>
      <c r="L6" s="107">
        <v>24</v>
      </c>
      <c r="M6" s="105">
        <f>F6/V6*60</f>
        <v>1788.1997644980877</v>
      </c>
      <c r="N6" s="106">
        <f>M6/L6</f>
        <v>74.508323520753649</v>
      </c>
      <c r="O6" s="108">
        <f>L6-I6</f>
        <v>0</v>
      </c>
      <c r="P6" s="109">
        <f>N6-K6</f>
        <v>-8.8250098125796796</v>
      </c>
      <c r="Q6" s="110">
        <f>N6/K6</f>
        <v>0.8940998822490438</v>
      </c>
      <c r="R6" s="293"/>
      <c r="S6" s="47">
        <v>0.36319444444444443</v>
      </c>
      <c r="T6" s="48">
        <v>0.46949074074074071</v>
      </c>
      <c r="U6" s="111">
        <v>5.649999999999924</v>
      </c>
      <c r="V6" s="112">
        <v>153.0701465430669</v>
      </c>
      <c r="W6" s="113">
        <v>0.46949074074074071</v>
      </c>
      <c r="X6" s="116">
        <v>0.5083333333333333</v>
      </c>
      <c r="Y6" s="12"/>
      <c r="Z6" s="198"/>
      <c r="AA6" s="282"/>
      <c r="AB6" s="283"/>
      <c r="AC6" s="12">
        <v>4</v>
      </c>
      <c r="AD6" s="198"/>
      <c r="AE6" s="117">
        <f>M6-J6</f>
        <v>-211.80023550191231</v>
      </c>
      <c r="AF6" s="110">
        <f>M6/J6</f>
        <v>0.8940998822490438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2277</v>
      </c>
      <c r="G7" s="103">
        <f t="shared" si="0"/>
        <v>176103.18000000002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1789.6641711229945</v>
      </c>
      <c r="N7" s="106">
        <f>M7/L7</f>
        <v>77.811485700999768</v>
      </c>
      <c r="O7" s="108">
        <f>L7-I7</f>
        <v>0</v>
      </c>
      <c r="P7" s="109">
        <f>N7-K7</f>
        <v>-9.1450360381306695</v>
      </c>
      <c r="Q7" s="110">
        <f>N7/K7</f>
        <v>0.89483208556149729</v>
      </c>
      <c r="R7" s="293"/>
      <c r="S7" s="47">
        <v>0.5083333333333333</v>
      </c>
      <c r="T7" s="48">
        <v>0.56134259259259256</v>
      </c>
      <c r="U7" s="111">
        <v>55.933333333333337</v>
      </c>
      <c r="V7" s="112">
        <v>76.338344480725937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-210.3358288770055</v>
      </c>
      <c r="AF7" s="110">
        <f>M7/J7</f>
        <v>0.89483208556149729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1786.6741498509909</v>
      </c>
      <c r="N21" s="138">
        <f>M21/L21</f>
        <v>75.493273937365814</v>
      </c>
      <c r="O21" s="139">
        <f>L21-I21</f>
        <v>0</v>
      </c>
      <c r="P21" s="140">
        <f>N21-K21</f>
        <v>-9.013768316155307</v>
      </c>
      <c r="Q21" s="141">
        <f>N21/K21</f>
        <v>0.89333707492549552</v>
      </c>
      <c r="R21" s="294"/>
      <c r="S21" s="142">
        <f>S5</f>
        <v>0.29166666666666669</v>
      </c>
      <c r="T21" s="143">
        <f>INDEX(T5:T20,COUNTA(T5:T20))</f>
        <v>0.56134259259259256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>M21-J21</f>
        <v>-213.32585014900906</v>
      </c>
      <c r="AF21" s="141">
        <f>M21/J21</f>
        <v>0.89333707492549552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2943</v>
      </c>
      <c r="G22" s="148">
        <f t="shared" ref="G22:G25" si="5">E22*F22</f>
        <v>158215.67999999999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1784.0960953011254</v>
      </c>
      <c r="N22" s="152">
        <f>M22/L22</f>
        <v>89.204804765056267</v>
      </c>
      <c r="O22" s="154">
        <f>L22-I22</f>
        <v>0</v>
      </c>
      <c r="P22" s="155">
        <f>N22-K22</f>
        <v>-10.795195234943733</v>
      </c>
      <c r="Q22" s="156">
        <f>N22/K22</f>
        <v>0.89204804765056267</v>
      </c>
      <c r="R22" s="292">
        <f>Q38</f>
        <v>0.88305420760104036</v>
      </c>
      <c r="S22" s="157">
        <v>0.29166666666666669</v>
      </c>
      <c r="T22" s="158">
        <v>0.36039351851851853</v>
      </c>
      <c r="U22" s="159"/>
      <c r="V22" s="160">
        <v>98.97448935910387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-215.90390469887461</v>
      </c>
      <c r="AF22" s="156">
        <f>M22/J22</f>
        <v>0.89204804765056267</v>
      </c>
      <c r="AG22" s="362">
        <f>AF38</f>
        <v>0.89332227978244783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1587</v>
      </c>
      <c r="G23" s="103">
        <f t="shared" si="5"/>
        <v>75176.19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0.36319444444444443</v>
      </c>
      <c r="T23" s="48">
        <v>0.40020833333333333</v>
      </c>
      <c r="U23" s="111">
        <v>5</v>
      </c>
      <c r="V23" s="112">
        <v>53.314669652855542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2176</v>
      </c>
      <c r="G24" s="103">
        <f t="shared" si="5"/>
        <v>155692.79999999999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1787.6326750448834</v>
      </c>
      <c r="N24" s="106">
        <f>M24/L24</f>
        <v>81.256030683858341</v>
      </c>
      <c r="O24" s="108">
        <f>L24-I24</f>
        <v>0</v>
      </c>
      <c r="P24" s="109">
        <f>N24-K24</f>
        <v>-9.653060225232565</v>
      </c>
      <c r="Q24" s="110">
        <f>N24/K24</f>
        <v>0.89381633752244183</v>
      </c>
      <c r="R24" s="293"/>
      <c r="S24" s="47">
        <v>0.40416666666666662</v>
      </c>
      <c r="T24" s="48">
        <v>0.45488425925925924</v>
      </c>
      <c r="U24" s="111">
        <v>5.6999999999999318</v>
      </c>
      <c r="V24" s="112">
        <v>73.035138494949436</v>
      </c>
      <c r="W24" s="113">
        <v>0.45488425925925924</v>
      </c>
      <c r="X24" s="116">
        <v>0.49374999999999991</v>
      </c>
      <c r="Y24" s="12"/>
      <c r="Z24" s="198"/>
      <c r="AA24" s="282"/>
      <c r="AB24" s="283"/>
      <c r="AC24" s="12">
        <v>2</v>
      </c>
      <c r="AD24" s="198"/>
      <c r="AE24" s="117">
        <f>M24-J24</f>
        <v>-212.3673249551166</v>
      </c>
      <c r="AF24" s="110">
        <f>M24/J24</f>
        <v>0.89381633752244172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2660</v>
      </c>
      <c r="G25" s="103">
        <f t="shared" si="5"/>
        <v>158376.4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1788.8494679135736</v>
      </c>
      <c r="N25" s="106">
        <f>M25/L25</f>
        <v>77.776063822329291</v>
      </c>
      <c r="O25" s="108">
        <f>L25-I25</f>
        <v>0</v>
      </c>
      <c r="P25" s="109">
        <f>N25-K25</f>
        <v>-9.1804579168011458</v>
      </c>
      <c r="Q25" s="110">
        <f>N25/K25</f>
        <v>0.89442473395678679</v>
      </c>
      <c r="R25" s="293"/>
      <c r="S25" s="47">
        <v>0.49374999999999991</v>
      </c>
      <c r="T25" s="48">
        <v>0.55570601851851842</v>
      </c>
      <c r="U25" s="111">
        <v>55.966666666666569</v>
      </c>
      <c r="V25" s="112">
        <v>89.219357392967012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-211.15053208642644</v>
      </c>
      <c r="AF25" s="110">
        <f>M25/J25</f>
        <v>0.89442473395678679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1786.6445595648956</v>
      </c>
      <c r="N38" s="138">
        <f>M38/L38</f>
        <v>82.144577451259565</v>
      </c>
      <c r="O38" s="139">
        <f>L38-I38</f>
        <v>0.25</v>
      </c>
      <c r="P38" s="140">
        <f>N38-K38</f>
        <v>-10.878678362693918</v>
      </c>
      <c r="Q38" s="141">
        <f>N38/K38</f>
        <v>0.88305420760104036</v>
      </c>
      <c r="R38" s="294"/>
      <c r="S38" s="142">
        <f>S22</f>
        <v>0.29166666666666669</v>
      </c>
      <c r="T38" s="143">
        <f>INDEX(T22:T37,COUNTA(T22:T37))</f>
        <v>0.55570601851851842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8</v>
      </c>
      <c r="AD38" s="180">
        <f>SUM(AD22:AD37)</f>
        <v>0</v>
      </c>
      <c r="AE38" s="168">
        <f>M38-J38</f>
        <v>-213.35544043510436</v>
      </c>
      <c r="AF38" s="141">
        <f>M38/J38</f>
        <v>0.89332227978244783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3546</v>
      </c>
      <c r="G39" s="148">
        <f t="shared" ref="G39:G42" si="9">E39*F39</f>
        <v>69856.2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1079.401909814324</v>
      </c>
      <c r="N39" s="152">
        <f>M39/L39</f>
        <v>83.030916139563388</v>
      </c>
      <c r="O39" s="154">
        <f>L39-I39</f>
        <v>0</v>
      </c>
      <c r="P39" s="155">
        <f>N39-K39</f>
        <v>-9.2767761681289187</v>
      </c>
      <c r="Q39" s="156">
        <f>N39/K39</f>
        <v>0.89950159151193676</v>
      </c>
      <c r="R39" s="292">
        <f>Q55</f>
        <v>0.89449467691004581</v>
      </c>
      <c r="S39" s="157">
        <v>0.25</v>
      </c>
      <c r="T39" s="158">
        <v>0.38687499999999997</v>
      </c>
      <c r="U39" s="159"/>
      <c r="V39" s="160">
        <v>197.10915652965491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-120.59809018567603</v>
      </c>
      <c r="AF39" s="156">
        <f>M39/J39</f>
        <v>0.89950159151193665</v>
      </c>
      <c r="AG39" s="277">
        <f>AF55</f>
        <v>0.89449467691004592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1943</v>
      </c>
      <c r="G40" s="103">
        <f t="shared" si="9"/>
        <v>150291.04999999999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1788.9662025924138</v>
      </c>
      <c r="N40" s="106">
        <f>M40/L40</f>
        <v>68.806392407400523</v>
      </c>
      <c r="O40" s="108">
        <f>L40-I40</f>
        <v>0</v>
      </c>
      <c r="P40" s="109">
        <f>N40-K40</f>
        <v>-8.1166845156763969</v>
      </c>
      <c r="Q40" s="110">
        <f>N40/K40</f>
        <v>0.89448310129620678</v>
      </c>
      <c r="R40" s="293"/>
      <c r="S40" s="47">
        <v>0.39097222222222222</v>
      </c>
      <c r="T40" s="48">
        <v>0.4362152777777778</v>
      </c>
      <c r="U40" s="111">
        <v>5.900000000000043</v>
      </c>
      <c r="V40" s="112">
        <v>65.166127694901348</v>
      </c>
      <c r="W40" s="113"/>
      <c r="X40" s="116"/>
      <c r="Y40" s="12"/>
      <c r="Z40" s="198"/>
      <c r="AA40" s="282"/>
      <c r="AB40" s="283"/>
      <c r="AC40" s="12">
        <v>1</v>
      </c>
      <c r="AD40" s="198"/>
      <c r="AE40" s="117">
        <f>M40-J40</f>
        <v>-211.03379740758623</v>
      </c>
      <c r="AF40" s="110">
        <f>M40/J40</f>
        <v>0.8944831012962069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1741</v>
      </c>
      <c r="G41" s="103">
        <f t="shared" si="9"/>
        <v>103310.94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1785.4164953622492</v>
      </c>
      <c r="N41" s="106">
        <f>M41/L41</f>
        <v>74.392353973427049</v>
      </c>
      <c r="O41" s="108">
        <f>L41-I41</f>
        <v>0</v>
      </c>
      <c r="P41" s="109">
        <f>N41-K41</f>
        <v>-8.9409793599062795</v>
      </c>
      <c r="Q41" s="110">
        <f>N41/K41</f>
        <v>0.89270824768112467</v>
      </c>
      <c r="R41" s="293"/>
      <c r="S41" s="47">
        <v>0.44027777777777777</v>
      </c>
      <c r="T41" s="48">
        <v>0.48090277777777779</v>
      </c>
      <c r="U41" s="111">
        <v>5.8499999999999552</v>
      </c>
      <c r="V41" s="112">
        <v>58.507356838778264</v>
      </c>
      <c r="W41" s="113">
        <v>0.48090277777777779</v>
      </c>
      <c r="X41" s="116">
        <v>0.52013888888888893</v>
      </c>
      <c r="Y41" s="12"/>
      <c r="Z41" s="198"/>
      <c r="AA41" s="282"/>
      <c r="AB41" s="283"/>
      <c r="AC41" s="12">
        <v>1</v>
      </c>
      <c r="AD41" s="198"/>
      <c r="AE41" s="117">
        <f>M41-J41</f>
        <v>-214.58350463775082</v>
      </c>
      <c r="AF41" s="110">
        <f>M41/J41</f>
        <v>0.89270824768112456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3650</v>
      </c>
      <c r="G42" s="103">
        <f t="shared" si="9"/>
        <v>214145.5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1786.5770659833433</v>
      </c>
      <c r="N42" s="106">
        <f>M42/L42</f>
        <v>77.677263738406239</v>
      </c>
      <c r="O42" s="108">
        <f>L42-I42</f>
        <v>0</v>
      </c>
      <c r="P42" s="109">
        <f>N42-K42</f>
        <v>-9.279258000724198</v>
      </c>
      <c r="Q42" s="110">
        <f>N42/K42</f>
        <v>0.89328853299167177</v>
      </c>
      <c r="R42" s="293"/>
      <c r="S42" s="47">
        <v>0.52013888888888893</v>
      </c>
      <c r="T42" s="48">
        <v>0.60525462962962973</v>
      </c>
      <c r="U42" s="111">
        <v>56.500000000000043</v>
      </c>
      <c r="V42" s="112">
        <v>122.58077424690383</v>
      </c>
      <c r="W42" s="113"/>
      <c r="X42" s="116"/>
      <c r="Y42" s="12"/>
      <c r="Z42" s="198"/>
      <c r="AA42" s="282"/>
      <c r="AB42" s="283"/>
      <c r="AC42" s="12">
        <v>3</v>
      </c>
      <c r="AD42" s="198"/>
      <c r="AE42" s="117">
        <f>M42-J42</f>
        <v>-213.42293401665665</v>
      </c>
      <c r="AF42" s="110">
        <f>M42/J42</f>
        <v>0.89328853299167166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1610.0904184380827</v>
      </c>
      <c r="N55" s="138">
        <f>M55/L55</f>
        <v>74.887926438980585</v>
      </c>
      <c r="O55" s="139">
        <f>L55-I55</f>
        <v>0</v>
      </c>
      <c r="P55" s="140">
        <f>N55-K55</f>
        <v>-8.8330037935775607</v>
      </c>
      <c r="Q55" s="141">
        <f>N55/K55</f>
        <v>0.89449467691004581</v>
      </c>
      <c r="R55" s="294"/>
      <c r="S55" s="142">
        <f>S39</f>
        <v>0.25</v>
      </c>
      <c r="T55" s="143">
        <f>INDEX(T39:T54,COUNTA(T39:T54))</f>
        <v>0.60525462962962973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>M55-J55</f>
        <v>-189.90958156191732</v>
      </c>
      <c r="AF55" s="141">
        <f>M55/J55</f>
        <v>0.89449467691004592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4520</v>
      </c>
      <c r="G56" s="148">
        <f t="shared" ref="G56:G59" si="13">E56*F56</f>
        <v>130447.2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3091.2561282130928</v>
      </c>
      <c r="N56" s="152">
        <f>M56/L56</f>
        <v>162.69769095858382</v>
      </c>
      <c r="O56" s="154">
        <f>L56-I56</f>
        <v>0</v>
      </c>
      <c r="P56" s="155">
        <f>N56-K56</f>
        <v>-26.775993251942509</v>
      </c>
      <c r="Q56" s="156">
        <f>N56/K56</f>
        <v>0.85868225783697005</v>
      </c>
      <c r="R56" s="292">
        <f>Q72</f>
        <v>0.86748880920795957</v>
      </c>
      <c r="S56" s="157">
        <v>0.25</v>
      </c>
      <c r="T56" s="158">
        <v>0.31091435185185184</v>
      </c>
      <c r="U56" s="159"/>
      <c r="V56" s="160">
        <v>87.731326280222447</v>
      </c>
      <c r="W56" s="158"/>
      <c r="X56" s="169"/>
      <c r="Y56" s="12"/>
      <c r="Z56" s="198"/>
      <c r="AA56" s="295"/>
      <c r="AB56" s="296"/>
      <c r="AC56" s="12">
        <v>3</v>
      </c>
      <c r="AD56" s="198"/>
      <c r="AE56" s="115">
        <f>M56-J56</f>
        <v>-508.74387178690722</v>
      </c>
      <c r="AF56" s="156">
        <f>M56/J56</f>
        <v>0.85868225783697016</v>
      </c>
      <c r="AG56" s="277">
        <f>AF72</f>
        <v>0.86748880920795945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5030</v>
      </c>
      <c r="G57" s="103">
        <f t="shared" si="13"/>
        <v>193554.4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3107.2464000000018</v>
      </c>
      <c r="N57" s="106">
        <f>M57/L57</f>
        <v>155.3623200000001</v>
      </c>
      <c r="O57" s="108">
        <f>L57-I57</f>
        <v>0</v>
      </c>
      <c r="P57" s="109">
        <f>N57-K57</f>
        <v>-24.637679999999904</v>
      </c>
      <c r="Q57" s="110">
        <f>N57/K57</f>
        <v>0.86312400000000056</v>
      </c>
      <c r="R57" s="293"/>
      <c r="S57" s="47">
        <v>0.31388888888888888</v>
      </c>
      <c r="T57" s="48">
        <v>0.38133101851851853</v>
      </c>
      <c r="U57" s="111">
        <v>5</v>
      </c>
      <c r="V57" s="112">
        <v>97.127797782628321</v>
      </c>
      <c r="W57" s="113"/>
      <c r="X57" s="116"/>
      <c r="Y57" s="12"/>
      <c r="Z57" s="198"/>
      <c r="AA57" s="282"/>
      <c r="AB57" s="283"/>
      <c r="AC57" s="12">
        <v>3</v>
      </c>
      <c r="AD57" s="198"/>
      <c r="AE57" s="117">
        <f>M57-J57</f>
        <v>-492.75359999999819</v>
      </c>
      <c r="AF57" s="110">
        <f>M57/J57</f>
        <v>0.86312400000000056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6781</v>
      </c>
      <c r="G58" s="103">
        <f t="shared" si="13"/>
        <v>256321.8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3106.4973119999991</v>
      </c>
      <c r="N58" s="106">
        <f>M58/L58</f>
        <v>147.92844342857137</v>
      </c>
      <c r="O58" s="108">
        <f>L58-I58</f>
        <v>0</v>
      </c>
      <c r="P58" s="109">
        <f>N58-K58</f>
        <v>-23.500128000000046</v>
      </c>
      <c r="Q58" s="110">
        <f>N58/K58</f>
        <v>0.86291591999999973</v>
      </c>
      <c r="R58" s="293"/>
      <c r="S58" s="47">
        <v>0.38472222222222219</v>
      </c>
      <c r="T58" s="48">
        <v>0.47567129629629623</v>
      </c>
      <c r="U58" s="111">
        <v>4.8833333333332707</v>
      </c>
      <c r="V58" s="112">
        <v>130.97065895674598</v>
      </c>
      <c r="W58" s="113">
        <v>0.47567129629629623</v>
      </c>
      <c r="X58" s="116">
        <v>0.5131944444444444</v>
      </c>
      <c r="Y58" s="12"/>
      <c r="Z58" s="198"/>
      <c r="AA58" s="282"/>
      <c r="AB58" s="283"/>
      <c r="AC58" s="12">
        <v>4</v>
      </c>
      <c r="AD58" s="198"/>
      <c r="AE58" s="117">
        <f>M58-J58</f>
        <v>-493.50268800000094</v>
      </c>
      <c r="AF58" s="110">
        <f>M58/J58</f>
        <v>0.86291591999999973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2686</v>
      </c>
      <c r="G59" s="103">
        <f t="shared" si="13"/>
        <v>80499.42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2484.1730769230767</v>
      </c>
      <c r="N59" s="106">
        <f>M59/L59</f>
        <v>118.29395604395603</v>
      </c>
      <c r="O59" s="108">
        <f>L59-I59</f>
        <v>0</v>
      </c>
      <c r="P59" s="109">
        <f>N59-K59</f>
        <v>-14.563186813186832</v>
      </c>
      <c r="Q59" s="110">
        <f>N59/K59</f>
        <v>0.89038461538461522</v>
      </c>
      <c r="R59" s="293"/>
      <c r="S59" s="47">
        <v>0.5131944444444444</v>
      </c>
      <c r="T59" s="48">
        <v>0.5582407407407407</v>
      </c>
      <c r="U59" s="111">
        <v>55</v>
      </c>
      <c r="V59" s="112">
        <v>64.874706797649736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>M59-J59</f>
        <v>-305.82692307692332</v>
      </c>
      <c r="AF59" s="200">
        <f>M59/J59</f>
        <v>0.89038461538461533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2947.2932292840424</v>
      </c>
      <c r="N72" s="138">
        <f t="shared" ref="N72:N77" si="18">M72/L72</f>
        <v>145.5453446560021</v>
      </c>
      <c r="O72" s="139">
        <f t="shared" ref="O72:O77" si="19">L72-I72</f>
        <v>0</v>
      </c>
      <c r="P72" s="140">
        <f t="shared" ref="P72:P77" si="20">N72-K72</f>
        <v>-22.232433121775671</v>
      </c>
      <c r="Q72" s="141">
        <f t="shared" ref="Q72:Q77" si="21">N72/K72</f>
        <v>0.86748880920795957</v>
      </c>
      <c r="R72" s="294"/>
      <c r="S72" s="142">
        <f>S56</f>
        <v>0.25</v>
      </c>
      <c r="T72" s="143">
        <f>INDEX(T56:T71,COUNTA(T56:T71))</f>
        <v>0.5582407407407407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 t="shared" ref="AE72:AE77" si="22">M72-J72</f>
        <v>-450.20677071595765</v>
      </c>
      <c r="AF72" s="141">
        <f t="shared" ref="AF72:AF77" si="23">M72/J72</f>
        <v>0.86748880920795945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525</v>
      </c>
      <c r="G73" s="148">
        <f t="shared" ref="G73:G77" si="24">E73*F73</f>
        <v>14201.25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2965.1862168126104</v>
      </c>
      <c r="N73" s="152">
        <f t="shared" si="18"/>
        <v>494.19770280210173</v>
      </c>
      <c r="O73" s="154">
        <f t="shared" si="19"/>
        <v>0</v>
      </c>
      <c r="P73" s="155">
        <f t="shared" si="20"/>
        <v>-51.30229719789827</v>
      </c>
      <c r="Q73" s="156">
        <f t="shared" si="21"/>
        <v>0.90595362566838078</v>
      </c>
      <c r="R73" s="292">
        <f>Q89</f>
        <v>0.89264906254506859</v>
      </c>
      <c r="S73" s="206">
        <v>0.29166666666666669</v>
      </c>
      <c r="T73" s="158">
        <v>0.29903935185185188</v>
      </c>
      <c r="U73" s="159"/>
      <c r="V73" s="160">
        <v>10.623278842116205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2"/>
        <v>-307.81378318738962</v>
      </c>
      <c r="AF73" s="156">
        <f t="shared" si="23"/>
        <v>0.90595362566838078</v>
      </c>
      <c r="AG73" s="277">
        <f>AF89</f>
        <v>0.89264906254506871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1188</v>
      </c>
      <c r="G74" s="103">
        <f t="shared" si="24"/>
        <v>31137.48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2961.3828263350383</v>
      </c>
      <c r="N74" s="106">
        <f t="shared" si="18"/>
        <v>493.56380438917307</v>
      </c>
      <c r="O74" s="108">
        <f t="shared" si="19"/>
        <v>0</v>
      </c>
      <c r="P74" s="109">
        <f t="shared" si="20"/>
        <v>-51.936195610826928</v>
      </c>
      <c r="Q74" s="110">
        <f t="shared" si="21"/>
        <v>0.90479157541553268</v>
      </c>
      <c r="R74" s="293"/>
      <c r="S74" s="47">
        <v>0.30208333333333331</v>
      </c>
      <c r="T74" s="48">
        <v>0.3187962962962963</v>
      </c>
      <c r="U74" s="111">
        <v>5</v>
      </c>
      <c r="V74" s="112">
        <v>24.069836350140189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-311.61717366496168</v>
      </c>
      <c r="AF74" s="110">
        <f t="shared" si="23"/>
        <v>0.90479157541553268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1087</v>
      </c>
      <c r="G75" s="103">
        <f t="shared" si="24"/>
        <v>23827.040000000001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3266.254976303313</v>
      </c>
      <c r="N75" s="106">
        <f t="shared" si="18"/>
        <v>544.3758293838855</v>
      </c>
      <c r="O75" s="108">
        <f t="shared" si="19"/>
        <v>0</v>
      </c>
      <c r="P75" s="109">
        <f t="shared" si="20"/>
        <v>-55.624170616114498</v>
      </c>
      <c r="Q75" s="110">
        <f t="shared" si="21"/>
        <v>0.90729304897314256</v>
      </c>
      <c r="R75" s="293"/>
      <c r="S75" s="47">
        <v>0.32222222222222219</v>
      </c>
      <c r="T75" s="48">
        <v>0.33608796296296295</v>
      </c>
      <c r="U75" s="111">
        <v>4.9333333333332785</v>
      </c>
      <c r="V75" s="112">
        <v>19.967822620454079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2"/>
        <v>-333.74502369668699</v>
      </c>
      <c r="AF75" s="110">
        <f t="shared" si="23"/>
        <v>0.90729304897314256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3310</v>
      </c>
      <c r="G76" s="103">
        <f t="shared" si="24"/>
        <v>100491.59999999999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2652.718013129183</v>
      </c>
      <c r="N76" s="106">
        <f t="shared" si="18"/>
        <v>241.15618301174391</v>
      </c>
      <c r="O76" s="108">
        <f t="shared" si="19"/>
        <v>0</v>
      </c>
      <c r="P76" s="109">
        <f t="shared" si="20"/>
        <v>-31.571089715528842</v>
      </c>
      <c r="Q76" s="110">
        <f t="shared" si="21"/>
        <v>0.88423933770972762</v>
      </c>
      <c r="R76" s="293"/>
      <c r="S76" s="47">
        <v>0.33888888888888885</v>
      </c>
      <c r="T76" s="48">
        <v>0.39086805555555554</v>
      </c>
      <c r="U76" s="111">
        <v>5</v>
      </c>
      <c r="V76" s="112">
        <v>74.866608141936908</v>
      </c>
      <c r="W76" s="113"/>
      <c r="X76" s="13"/>
      <c r="Y76" s="12"/>
      <c r="Z76" s="198"/>
      <c r="AA76" s="282"/>
      <c r="AB76" s="283"/>
      <c r="AC76" s="12">
        <v>3</v>
      </c>
      <c r="AD76" s="198"/>
      <c r="AE76" s="117">
        <f t="shared" si="22"/>
        <v>-347.28198687081704</v>
      </c>
      <c r="AF76" s="110">
        <f t="shared" si="23"/>
        <v>0.88423933770972762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3250</v>
      </c>
      <c r="G77" s="103">
        <f t="shared" si="24"/>
        <v>75367.5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2120.8451999999997</v>
      </c>
      <c r="N77" s="106">
        <f t="shared" si="18"/>
        <v>353.47419999999994</v>
      </c>
      <c r="O77" s="108">
        <f t="shared" si="19"/>
        <v>0</v>
      </c>
      <c r="P77" s="109">
        <f t="shared" si="20"/>
        <v>-63.192466666666746</v>
      </c>
      <c r="Q77" s="110">
        <f t="shared" si="21"/>
        <v>0.84833807999999977</v>
      </c>
      <c r="R77" s="293"/>
      <c r="S77" s="47">
        <v>0.39444444444444438</v>
      </c>
      <c r="T77" s="48">
        <v>0.45828703703703699</v>
      </c>
      <c r="U77" s="111">
        <v>5.1499999999999257</v>
      </c>
      <c r="V77" s="112">
        <v>91.944475721283212</v>
      </c>
      <c r="W77" s="113"/>
      <c r="X77" s="13"/>
      <c r="Y77" s="12"/>
      <c r="Z77" s="198"/>
      <c r="AA77" s="282"/>
      <c r="AB77" s="283"/>
      <c r="AC77" s="12">
        <v>2</v>
      </c>
      <c r="AD77" s="198"/>
      <c r="AE77" s="117">
        <f t="shared" si="22"/>
        <v>-379.15480000000025</v>
      </c>
      <c r="AF77" s="110">
        <f t="shared" si="23"/>
        <v>0.84833807999999988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2793.2774465160287</v>
      </c>
      <c r="N89" s="138">
        <f>M89/L89</f>
        <v>399.0396352165755</v>
      </c>
      <c r="O89" s="139">
        <f>L89-I89</f>
        <v>0</v>
      </c>
      <c r="P89" s="140">
        <f>N89-K89</f>
        <v>-47.988936211995906</v>
      </c>
      <c r="Q89" s="141">
        <f>N89/K89</f>
        <v>0.89264906254506859</v>
      </c>
      <c r="R89" s="294"/>
      <c r="S89" s="142">
        <f>S73</f>
        <v>0.29166666666666669</v>
      </c>
      <c r="T89" s="143">
        <f>INDEX(T73:T88,COUNTA(T73:T88))</f>
        <v>0.45828703703703699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8</v>
      </c>
      <c r="AD89" s="191">
        <f>SUM(AD73:AD88)</f>
        <v>0</v>
      </c>
      <c r="AE89" s="168">
        <f>M89-J89</f>
        <v>-335.92255348397111</v>
      </c>
      <c r="AF89" s="141">
        <f>M89/J89</f>
        <v>0.89264906254506871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1010</v>
      </c>
      <c r="G90" s="148">
        <f t="shared" ref="G90:G91" si="28">E90*F90</f>
        <v>58751.700000000004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1607.1428571428607</v>
      </c>
      <c r="N90" s="152">
        <f>M90/L90</f>
        <v>84.586466165413725</v>
      </c>
      <c r="O90" s="154">
        <f>L90-I90</f>
        <v>0</v>
      </c>
      <c r="P90" s="155">
        <f>N90-K90</f>
        <v>-10.15037593984944</v>
      </c>
      <c r="Q90" s="156">
        <f>N90/K90</f>
        <v>0.89285714285714479</v>
      </c>
      <c r="R90" s="292">
        <f>Q106</f>
        <v>0.89262089473545558</v>
      </c>
      <c r="S90" s="157">
        <v>0.70833333333333337</v>
      </c>
      <c r="T90" s="158">
        <v>0.73451388888888891</v>
      </c>
      <c r="U90" s="159"/>
      <c r="V90" s="160">
        <v>37.706666666666585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-192.85714285713925</v>
      </c>
      <c r="AF90" s="156">
        <f>M90/J90</f>
        <v>0.8928571428571449</v>
      </c>
      <c r="AG90" s="277">
        <f>AF106</f>
        <v>0.89262089473545569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1908</v>
      </c>
      <c r="G91" s="103">
        <f t="shared" si="28"/>
        <v>85821.84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1606.2923639047797</v>
      </c>
      <c r="N91" s="106">
        <f>M91/L91</f>
        <v>76.490112566894268</v>
      </c>
      <c r="O91" s="108">
        <f>L91-I91</f>
        <v>0</v>
      </c>
      <c r="P91" s="109">
        <f>N91-K91</f>
        <v>-9.2241731473914399</v>
      </c>
      <c r="Q91" s="110">
        <f>N91/K91</f>
        <v>0.89238464661376649</v>
      </c>
      <c r="R91" s="293"/>
      <c r="S91" s="47">
        <v>0.73750000000000004</v>
      </c>
      <c r="T91" s="48">
        <v>0.78699074074074082</v>
      </c>
      <c r="U91" s="111">
        <v>5</v>
      </c>
      <c r="V91" s="112">
        <v>71.269715633651813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-193.70763609522032</v>
      </c>
      <c r="AF91" s="110">
        <f>M91/J91</f>
        <v>0.89238464661376649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1606.7176105238202</v>
      </c>
      <c r="N106" s="138">
        <f>M106/L106</f>
        <v>80.335880526191005</v>
      </c>
      <c r="O106" s="139">
        <f>L106-I106</f>
        <v>0</v>
      </c>
      <c r="P106" s="140">
        <f>N106-K106</f>
        <v>-9.6641194738089951</v>
      </c>
      <c r="Q106" s="141">
        <f>N106/K106</f>
        <v>0.89262089473545558</v>
      </c>
      <c r="R106" s="294"/>
      <c r="S106" s="142">
        <f>S90</f>
        <v>0.70833333333333337</v>
      </c>
      <c r="T106" s="143">
        <f>INDEX(T90:T105,COUNTA(T90:T105))</f>
        <v>0.78699074074074082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4</v>
      </c>
      <c r="AD106" s="180">
        <f t="shared" si="34"/>
        <v>0</v>
      </c>
      <c r="AE106" s="168">
        <f>M106-J106</f>
        <v>-193.28238947617979</v>
      </c>
      <c r="AF106" s="141">
        <f>M106/J106</f>
        <v>0.89262089473545569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871</v>
      </c>
      <c r="G107" s="148">
        <f t="shared" ref="G107:G108" si="35">E107*F107</f>
        <v>47112.39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</v>
      </c>
      <c r="N107" s="152">
        <f>M107/L107</f>
        <v>89.3</v>
      </c>
      <c r="O107" s="154">
        <f>L107-I107</f>
        <v>1</v>
      </c>
      <c r="P107" s="155">
        <f>N107-K107</f>
        <v>-15.963157894736838</v>
      </c>
      <c r="Q107" s="156">
        <f>N107/K107</f>
        <v>0.84835000000000005</v>
      </c>
      <c r="R107" s="292">
        <f>Q123</f>
        <v>0.87048574781659427</v>
      </c>
      <c r="S107" s="157">
        <v>0.70833333333333337</v>
      </c>
      <c r="T107" s="158">
        <v>0.72864583333333333</v>
      </c>
      <c r="U107" s="159"/>
      <c r="V107" s="160">
        <v>29.26091825307951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-214</v>
      </c>
      <c r="AF107" s="156">
        <f>M107/J107</f>
        <v>0.89300000000000002</v>
      </c>
      <c r="AG107" s="362">
        <f>AF123</f>
        <v>0.89280589519650699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1605</v>
      </c>
      <c r="G108" s="103">
        <f t="shared" si="35"/>
        <v>81325.350000000006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1785.2235807860277</v>
      </c>
      <c r="N108" s="106">
        <f>M108/L108</f>
        <v>89.261179039301382</v>
      </c>
      <c r="O108" s="108">
        <f>L108-I108</f>
        <v>0</v>
      </c>
      <c r="P108" s="109">
        <f>N108-K108</f>
        <v>-10.738820960698618</v>
      </c>
      <c r="Q108" s="110">
        <f>N108/K108</f>
        <v>0.89261179039301386</v>
      </c>
      <c r="R108" s="293"/>
      <c r="S108" s="47">
        <v>0.73263888888888895</v>
      </c>
      <c r="T108" s="48">
        <v>0.77009259259259266</v>
      </c>
      <c r="U108" s="111">
        <v>5.7500000000000995</v>
      </c>
      <c r="V108" s="112">
        <v>53.942823205146915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-214.7764192139723</v>
      </c>
      <c r="AF108" s="110">
        <f>M108/J108</f>
        <v>0.89261179039301386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1785.611790393014</v>
      </c>
      <c r="N123" s="138">
        <f>M123/L123</f>
        <v>89.280589519650704</v>
      </c>
      <c r="O123" s="139">
        <f>L123-I123</f>
        <v>0.5</v>
      </c>
      <c r="P123" s="140">
        <f>N123-K123</f>
        <v>-13.283513044451865</v>
      </c>
      <c r="Q123" s="141">
        <f>N123/K123</f>
        <v>0.87048574781659427</v>
      </c>
      <c r="R123" s="294"/>
      <c r="S123" s="142">
        <f>S107</f>
        <v>0.70833333333333337</v>
      </c>
      <c r="T123" s="143">
        <f>INDEX(T107:T122,COUNTA(T107:T122))</f>
        <v>0.77009259259259266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2</v>
      </c>
      <c r="AD123" s="180">
        <f t="shared" si="41"/>
        <v>0</v>
      </c>
      <c r="AE123" s="168">
        <f>M123-J123</f>
        <v>-214.38820960698604</v>
      </c>
      <c r="AF123" s="141">
        <f>M123/J123</f>
        <v>0.89280589519650699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1533</v>
      </c>
      <c r="G124" s="148">
        <f t="shared" ref="G124:G126" si="42">E124*F124</f>
        <v>72970.8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1787.8552486187846</v>
      </c>
      <c r="N124" s="152">
        <f>M124/L124</f>
        <v>77.732836896468896</v>
      </c>
      <c r="O124" s="154">
        <f>L124-I124</f>
        <v>0</v>
      </c>
      <c r="P124" s="155">
        <f>N124-K124</f>
        <v>-9.223684842661541</v>
      </c>
      <c r="Q124" s="156">
        <f>N124/K124</f>
        <v>0.89392762430939232</v>
      </c>
      <c r="R124" s="292">
        <f>Q140</f>
        <v>0.89452526260378495</v>
      </c>
      <c r="S124" s="157">
        <v>0.70833333333333337</v>
      </c>
      <c r="T124" s="158">
        <v>0.74405092592592592</v>
      </c>
      <c r="U124" s="159"/>
      <c r="V124" s="160">
        <v>51.447118032099944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-212.14475138121543</v>
      </c>
      <c r="AF124" s="156">
        <f>M124/J124</f>
        <v>0.89392762430939232</v>
      </c>
      <c r="AG124" s="277">
        <f>AF140</f>
        <v>0.89452526260378484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1318</v>
      </c>
      <c r="G125" s="103">
        <f t="shared" si="42"/>
        <v>74954.66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1788.6212968471132</v>
      </c>
      <c r="N125" s="106">
        <f>M125/L125</f>
        <v>77.766143341178832</v>
      </c>
      <c r="O125" s="108">
        <f>L125-I125</f>
        <v>0</v>
      </c>
      <c r="P125" s="109">
        <f>N125-K125</f>
        <v>-9.1903783979516049</v>
      </c>
      <c r="Q125" s="110">
        <f>N125/K125</f>
        <v>0.89431064842355656</v>
      </c>
      <c r="R125" s="293"/>
      <c r="S125" s="47">
        <v>0.74722222222222223</v>
      </c>
      <c r="T125" s="48">
        <v>0.7779166666666667</v>
      </c>
      <c r="U125" s="111">
        <v>4.5666666666666877</v>
      </c>
      <c r="V125" s="112">
        <v>44.212824782640148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-211.37870315288683</v>
      </c>
      <c r="AF125" s="110">
        <f>M125/J125</f>
        <v>0.89431064842355656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1703</v>
      </c>
      <c r="G126" s="103">
        <f t="shared" si="42"/>
        <v>96713.37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1790.6750301568115</v>
      </c>
      <c r="N126" s="106">
        <f>M126/L126</f>
        <v>77.855436093774415</v>
      </c>
      <c r="O126" s="108">
        <f>L126-I126</f>
        <v>0</v>
      </c>
      <c r="P126" s="109">
        <f>N126-K126</f>
        <v>-9.1010856453560223</v>
      </c>
      <c r="Q126" s="110">
        <f>N126/K126</f>
        <v>0.89533751507840575</v>
      </c>
      <c r="R126" s="293"/>
      <c r="S126" s="47">
        <v>0.78194444444444444</v>
      </c>
      <c r="T126" s="48">
        <v>0.82156249999999997</v>
      </c>
      <c r="U126" s="111">
        <v>5.7999999999999474</v>
      </c>
      <c r="V126" s="112">
        <v>57.062280022440461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-209.32496984318846</v>
      </c>
      <c r="AF126" s="110">
        <f>M126/J126</f>
        <v>0.89533751507840575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1789.0505252075698</v>
      </c>
      <c r="N140" s="138">
        <f>M140/L140</f>
        <v>77.784805443807386</v>
      </c>
      <c r="O140" s="139">
        <f>L140-I140</f>
        <v>0</v>
      </c>
      <c r="P140" s="140">
        <f>N140-K140</f>
        <v>-9.1717162953230513</v>
      </c>
      <c r="Q140" s="141">
        <f>N140/K140</f>
        <v>0.89452526260378495</v>
      </c>
      <c r="R140" s="294"/>
      <c r="S140" s="142">
        <f>S124</f>
        <v>0.70833333333333337</v>
      </c>
      <c r="T140" s="143">
        <f>INDEX(T124:T139,COUNTA(T124:T139))</f>
        <v>0.82156249999999997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3</v>
      </c>
      <c r="AD140" s="180">
        <f t="shared" si="48"/>
        <v>0</v>
      </c>
      <c r="AE140" s="168">
        <f>M140-J140</f>
        <v>-210.94947479243024</v>
      </c>
      <c r="AF140" s="141">
        <f>M140/J140</f>
        <v>0.89452526260378484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dataConsolidate/>
  <mergeCells count="343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</mergeCells>
  <phoneticPr fontId="5" type="noConversion"/>
  <conditionalFormatting sqref="O5:O140">
    <cfRule type="cellIs" dxfId="341" priority="3" operator="greaterThan">
      <formula>0</formula>
    </cfRule>
  </conditionalFormatting>
  <conditionalFormatting sqref="P5:P140 AE5:AE140">
    <cfRule type="cellIs" dxfId="340" priority="6" operator="lessThan">
      <formula>0</formula>
    </cfRule>
  </conditionalFormatting>
  <conditionalFormatting sqref="Q5:Q140 AF5:AF140">
    <cfRule type="cellIs" dxfId="339" priority="4" operator="greaterThan">
      <formula>1</formula>
    </cfRule>
    <cfRule type="cellIs" dxfId="338" priority="5" operator="lessThan">
      <formula>0.8</formula>
    </cfRule>
  </conditionalFormatting>
  <conditionalFormatting sqref="AG5 R5:R140 AG90:AG107">
    <cfRule type="cellIs" dxfId="337" priority="7" operator="lessThan">
      <formula>0.8</formula>
    </cfRule>
  </conditionalFormatting>
  <conditionalFormatting sqref="AG22">
    <cfRule type="cellIs" dxfId="336" priority="11" operator="lessThan">
      <formula>0.8</formula>
    </cfRule>
  </conditionalFormatting>
  <conditionalFormatting sqref="AG37">
    <cfRule type="cellIs" dxfId="335" priority="10" operator="lessThan">
      <formula>0.8</formula>
    </cfRule>
  </conditionalFormatting>
  <conditionalFormatting sqref="AG39:AG78">
    <cfRule type="cellIs" dxfId="334" priority="8" operator="lessThan">
      <formula>0.8</formula>
    </cfRule>
  </conditionalFormatting>
  <conditionalFormatting sqref="AG122">
    <cfRule type="cellIs" dxfId="333" priority="2" operator="lessThan">
      <formula>0.8</formula>
    </cfRule>
  </conditionalFormatting>
  <conditionalFormatting sqref="AG124:AG140">
    <cfRule type="cellIs" dxfId="332" priority="1" operator="lessThan">
      <formula>0.8</formula>
    </cfRule>
  </conditionalFormatting>
  <dataValidations count="1">
    <dataValidation type="list" allowBlank="1" showInputMessage="1" showErrorMessage="1" sqref="AA5:AB140" xr:uid="{E3F2F11E-4EB0-432C-A6A2-3E26DE629471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D67F3-6C7E-4DCE-B052-5E17F59D44A4}">
  <sheetPr codeName="工作表43">
    <tabColor theme="8" tint="0.59999389629810485"/>
  </sheetPr>
  <dimension ref="B1:AR42"/>
  <sheetViews>
    <sheetView zoomScale="70" zoomScaleNormal="70" workbookViewId="0">
      <selection activeCell="V18" sqref="V1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238</v>
      </c>
      <c r="D3" s="266"/>
      <c r="E3" s="3" t="s">
        <v>2</v>
      </c>
      <c r="F3" s="267">
        <f>'0415(18度C)'!D1+'0415(4度C)'!D1</f>
        <v>218111</v>
      </c>
      <c r="G3" s="268"/>
      <c r="H3" s="3" t="s">
        <v>3</v>
      </c>
      <c r="I3" s="269">
        <f>'0415(18度C)'!F1+'0415(4度C)'!F1</f>
        <v>6457162.1799999997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442.20516829762937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703.61893808702314</v>
      </c>
      <c r="L6" s="246"/>
      <c r="M6" s="245">
        <f>AVERAGE(P32:X32)</f>
        <v>710.95374220374219</v>
      </c>
      <c r="N6" s="246"/>
      <c r="O6" s="232">
        <f>'0415(4度C)'!Y2</f>
        <v>0</v>
      </c>
      <c r="P6" s="232">
        <f>'0415(4度C)'!Z2</f>
        <v>0</v>
      </c>
      <c r="Q6" s="232">
        <f>'0415(4度C)'!AC2</f>
        <v>65</v>
      </c>
      <c r="R6" s="232">
        <f>'0415(4度C)'!AD2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391.69320473120655</v>
      </c>
      <c r="F7" s="240" t="e">
        <f>AVERAGE(#REF!,D15:K15)</f>
        <v>#REF!</v>
      </c>
      <c r="G7" s="241">
        <f>AVERAGE(D15:K15)</f>
        <v>154.73840996569191</v>
      </c>
      <c r="H7" s="242"/>
      <c r="I7" s="241">
        <f>AVERAGE(L15:O15)</f>
        <v>82.469956564182539</v>
      </c>
      <c r="J7" s="242"/>
      <c r="K7" s="241">
        <f>AVERAGE(D33:O33)</f>
        <v>623.00400091320375</v>
      </c>
      <c r="L7" s="242"/>
      <c r="M7" s="241">
        <f>AVERAGE(P33:X33)</f>
        <v>630.66563908587113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0.88516053370565628</v>
      </c>
      <c r="F8" s="236" t="e">
        <f>AVERAGE(D16:K16,#REF!)</f>
        <v>#REF!</v>
      </c>
      <c r="G8" s="225">
        <f>AVERAGE(D16:K16)</f>
        <v>0.88308039218053813</v>
      </c>
      <c r="H8" s="226"/>
      <c r="I8" s="225">
        <f>AVERAGE(L16:O16)</f>
        <v>0.88590382949638935</v>
      </c>
      <c r="J8" s="226"/>
      <c r="K8" s="225">
        <f>AVERAGE(D34:O34)</f>
        <v>0.884722581247954</v>
      </c>
      <c r="L8" s="226"/>
      <c r="M8" s="225">
        <f>AVERAGE(P34:X34)</f>
        <v>0.88775067934113294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75.493273937365799</v>
      </c>
      <c r="F15" s="35">
        <v>82.169864807581391</v>
      </c>
      <c r="G15" s="35">
        <v>74.891182252934058</v>
      </c>
      <c r="H15" s="35">
        <v>143.33730789971716</v>
      </c>
      <c r="I15" s="35" t="s">
        <v>42</v>
      </c>
      <c r="J15" s="35" t="s">
        <v>42</v>
      </c>
      <c r="K15" s="36">
        <v>397.80042093086132</v>
      </c>
      <c r="L15" s="34" t="s">
        <v>42</v>
      </c>
      <c r="M15" s="37">
        <v>80.317880526191004</v>
      </c>
      <c r="N15" s="35">
        <v>89.29558951965069</v>
      </c>
      <c r="O15" s="38">
        <v>77.796399646705936</v>
      </c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0.89333707492549541</v>
      </c>
      <c r="F16" s="43">
        <f t="shared" si="0"/>
        <v>0.88332604668150005</v>
      </c>
      <c r="G16" s="43">
        <f t="shared" si="0"/>
        <v>0.8945335657989345</v>
      </c>
      <c r="H16" s="43">
        <f t="shared" si="0"/>
        <v>0.85432832523010227</v>
      </c>
      <c r="I16" s="43" t="s">
        <v>42</v>
      </c>
      <c r="J16" s="43" t="s">
        <v>42</v>
      </c>
      <c r="K16" s="44">
        <f t="shared" ref="K16" si="1">K15/K14</f>
        <v>0.88987694826665897</v>
      </c>
      <c r="L16" s="42" t="s">
        <v>42</v>
      </c>
      <c r="M16" s="45">
        <f t="shared" ref="M16:O16" si="2">M15/M14</f>
        <v>0.89242089473545561</v>
      </c>
      <c r="N16" s="43">
        <f t="shared" si="2"/>
        <v>0.87063199781659417</v>
      </c>
      <c r="O16" s="46">
        <f t="shared" si="2"/>
        <v>0.89465859593711827</v>
      </c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0.20833333333333334</v>
      </c>
      <c r="H17" s="48">
        <v>0.20833333333333334</v>
      </c>
      <c r="I17" s="48" t="s">
        <v>42</v>
      </c>
      <c r="J17" s="48" t="s">
        <v>42</v>
      </c>
      <c r="K17" s="48">
        <v>0.25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0.61091435185185183</v>
      </c>
      <c r="F18" s="48">
        <v>0.57065972222222217</v>
      </c>
      <c r="G18" s="48">
        <v>0.58851851851851844</v>
      </c>
      <c r="H18" s="48">
        <v>0.54871527777777773</v>
      </c>
      <c r="I18" s="48" t="s">
        <v>42</v>
      </c>
      <c r="J18" s="48" t="s">
        <v>42</v>
      </c>
      <c r="K18" s="48">
        <v>0.42355324074074069</v>
      </c>
      <c r="L18" s="47" t="s">
        <v>42</v>
      </c>
      <c r="M18" s="49">
        <v>0.80454861111111109</v>
      </c>
      <c r="N18" s="48">
        <v>0.78890046296296301</v>
      </c>
      <c r="O18" s="50">
        <v>0.83846064814814814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11</v>
      </c>
      <c r="F21" s="52">
        <v>10</v>
      </c>
      <c r="G21" s="52">
        <v>12</v>
      </c>
      <c r="H21" s="52">
        <v>11</v>
      </c>
      <c r="I21" s="52"/>
      <c r="J21" s="52"/>
      <c r="K21" s="53">
        <v>10</v>
      </c>
      <c r="L21" s="54"/>
      <c r="M21" s="55">
        <v>5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969.23076923076928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268.48946574703547</v>
      </c>
      <c r="H33" s="35">
        <v>389.8809894910151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990.7793709327558</v>
      </c>
      <c r="N33" s="35">
        <v>785.53008153524195</v>
      </c>
      <c r="O33" s="35">
        <v>680.34009685997046</v>
      </c>
      <c r="P33" s="34">
        <v>260.66189718676276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681.19091554229055</v>
      </c>
      <c r="W33" s="35">
        <v>863.36493955443052</v>
      </c>
      <c r="X33" s="38">
        <v>717.44480406000093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0.87631978403546296</v>
      </c>
      <c r="H34" s="43">
        <f>H33/H32</f>
        <v>0.89972536036388107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0.900708519029778</v>
      </c>
      <c r="N34" s="43">
        <f>N33/N32</f>
        <v>0.87281120170582438</v>
      </c>
      <c r="O34" s="43">
        <f>O33/O32</f>
        <v>0.87404804110482326</v>
      </c>
      <c r="P34" s="42">
        <f>P33/P32</f>
        <v>0.89300835147316882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0.87895602005456841</v>
      </c>
      <c r="W34" s="43">
        <f>W33/W32</f>
        <v>0.89077335033393623</v>
      </c>
      <c r="X34" s="46">
        <f>X33/X32</f>
        <v>0.8882649955028582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0.43998842592592591</v>
      </c>
      <c r="H36" s="48">
        <v>0.33449074074074076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0.40416666666666667</v>
      </c>
      <c r="N36" s="48">
        <v>0.65612268518518524</v>
      </c>
      <c r="O36" s="48">
        <v>0.65136574074074083</v>
      </c>
      <c r="P36" s="47">
        <v>0.76976851851851857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0.94796296296296301</v>
      </c>
      <c r="W36" s="48">
        <v>1.2016435185185186</v>
      </c>
      <c r="X36" s="50">
        <v>1.1920138888888887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3.875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3.5454545454545454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20F3-A8A4-4A61-B9C7-157735ED4B18}">
  <sheetPr codeName="工作表44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141778</v>
      </c>
      <c r="E1" s="88" t="s">
        <v>3</v>
      </c>
      <c r="F1" s="89">
        <f>SUM(G5:G157)</f>
        <v>2927768.9799999991</v>
      </c>
      <c r="G1" s="90" t="s">
        <v>84</v>
      </c>
      <c r="H1" s="91">
        <f>L21+L38+L55+L72+L89+L106+L123+L140+L157</f>
        <v>53.462121212121218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46127</v>
      </c>
      <c r="B2" s="343"/>
      <c r="C2" s="92" t="s">
        <v>40</v>
      </c>
      <c r="D2" s="93">
        <f>AVERAGE(N21,N38,N55,N72,N89,N106,N123,N140,N157)</f>
        <v>626.40917343438923</v>
      </c>
      <c r="E2" s="93" t="s">
        <v>91</v>
      </c>
      <c r="F2" s="94">
        <f>F1/D1</f>
        <v>20.650375798784008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2267</v>
      </c>
      <c r="G5" s="148">
        <f t="shared" ref="G5:G8" si="0">E5*F5</f>
        <v>58125.880000000005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3184.261167315175</v>
      </c>
      <c r="N5" s="152">
        <f>M5/L5</f>
        <v>289.47828793774318</v>
      </c>
      <c r="O5" s="154">
        <f>L5-I5</f>
        <v>0</v>
      </c>
      <c r="P5" s="155">
        <f>N5-K5</f>
        <v>-37.794439334984077</v>
      </c>
      <c r="Q5" s="156">
        <f>N5/K5</f>
        <v>0.88451699092088198</v>
      </c>
      <c r="R5" s="292">
        <f>Q21</f>
        <v>0.87631978403546296</v>
      </c>
      <c r="S5" s="157">
        <v>0.25</v>
      </c>
      <c r="T5" s="158">
        <v>0.27965277777777775</v>
      </c>
      <c r="U5" s="159"/>
      <c r="V5" s="160">
        <v>42.716345441817488</v>
      </c>
      <c r="W5" s="161"/>
      <c r="X5" s="162"/>
      <c r="Y5" s="295"/>
      <c r="Z5" s="296"/>
      <c r="AA5" s="115">
        <f>M5-J5</f>
        <v>-415.73883268482496</v>
      </c>
      <c r="AB5" s="156">
        <f>M5/J5</f>
        <v>0.88451699092088198</v>
      </c>
      <c r="AC5" s="277">
        <f>AB21</f>
        <v>0.87631978403546285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4620</v>
      </c>
      <c r="G6" s="103">
        <f t="shared" si="0"/>
        <v>136382.39999999999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3153.9250891267607</v>
      </c>
      <c r="N6" s="106">
        <f>M6/L6</f>
        <v>262.82709076056341</v>
      </c>
      <c r="O6" s="108">
        <f>L6-I6</f>
        <v>0</v>
      </c>
      <c r="P6" s="109">
        <f>N6-K6</f>
        <v>-37.172909239436592</v>
      </c>
      <c r="Q6" s="110">
        <f>N6/K6</f>
        <v>0.87609030253521136</v>
      </c>
      <c r="R6" s="293"/>
      <c r="S6" s="47">
        <v>0.28263888888888888</v>
      </c>
      <c r="T6" s="48">
        <v>0.34366898148148151</v>
      </c>
      <c r="U6" s="111">
        <v>5</v>
      </c>
      <c r="V6" s="112">
        <v>87.890483180990657</v>
      </c>
      <c r="W6" s="113"/>
      <c r="X6" s="116"/>
      <c r="Y6" s="282"/>
      <c r="Z6" s="283"/>
      <c r="AA6" s="117">
        <f>M6-J6</f>
        <v>-446.07491087323933</v>
      </c>
      <c r="AB6" s="110">
        <f>M6/J6</f>
        <v>0.87609030253521125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4859</v>
      </c>
      <c r="G7" s="103">
        <f t="shared" si="0"/>
        <v>145041.15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3152.7300687072111</v>
      </c>
      <c r="N7" s="106">
        <f>M7/L7</f>
        <v>262.72750572560091</v>
      </c>
      <c r="O7" s="108">
        <f>L7-I7</f>
        <v>0</v>
      </c>
      <c r="P7" s="109">
        <f>N7-K7</f>
        <v>-37.272494274399094</v>
      </c>
      <c r="Q7" s="110">
        <f>N7/K7</f>
        <v>0.87575835241866973</v>
      </c>
      <c r="R7" s="293"/>
      <c r="S7" s="47">
        <v>0.34722222222222221</v>
      </c>
      <c r="T7" s="48">
        <v>0.41143518518518518</v>
      </c>
      <c r="U7" s="111">
        <v>5.1166666666666138</v>
      </c>
      <c r="V7" s="112">
        <v>92.472236330573992</v>
      </c>
      <c r="W7" s="113"/>
      <c r="X7" s="116"/>
      <c r="Y7" s="282"/>
      <c r="Z7" s="283"/>
      <c r="AA7" s="117">
        <f>M7-J7</f>
        <v>-447.2699312927889</v>
      </c>
      <c r="AB7" s="110">
        <f>M7/J7</f>
        <v>0.87575835241866973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1908</v>
      </c>
      <c r="G8" s="103">
        <f t="shared" si="0"/>
        <v>54511.56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3128.0885649615193</v>
      </c>
      <c r="N8" s="106">
        <f>M8/L8</f>
        <v>260.67404708012663</v>
      </c>
      <c r="O8" s="108">
        <f>L8-I8</f>
        <v>0</v>
      </c>
      <c r="P8" s="109">
        <f>N8-K8</f>
        <v>-39.325952919873373</v>
      </c>
      <c r="Q8" s="110">
        <f>N8/K8</f>
        <v>0.86891349026708875</v>
      </c>
      <c r="R8" s="293"/>
      <c r="S8" s="47">
        <v>0.4145833333333333</v>
      </c>
      <c r="T8" s="48">
        <v>0.43998842592592591</v>
      </c>
      <c r="U8" s="111">
        <v>4.5333333333332959</v>
      </c>
      <c r="V8" s="112">
        <v>36.597429267930046</v>
      </c>
      <c r="W8" s="113"/>
      <c r="X8" s="116"/>
      <c r="Y8" s="282"/>
      <c r="Z8" s="283"/>
      <c r="AA8" s="117">
        <f>M8-J8</f>
        <v>-471.9114350384807</v>
      </c>
      <c r="AB8" s="110">
        <f>M8/J8</f>
        <v>0.86891349026708864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3154.7512225276664</v>
      </c>
      <c r="N21" s="138">
        <f>M21/L21</f>
        <v>268.48946574703547</v>
      </c>
      <c r="O21" s="139">
        <f>L21-I21</f>
        <v>0</v>
      </c>
      <c r="P21" s="140">
        <f>N21-K21</f>
        <v>-37.893512976368811</v>
      </c>
      <c r="Q21" s="141">
        <f>N21/K21</f>
        <v>0.87631978403546296</v>
      </c>
      <c r="R21" s="294"/>
      <c r="S21" s="142">
        <v>0.25</v>
      </c>
      <c r="T21" s="143">
        <v>0.43998842592592591</v>
      </c>
      <c r="U21" s="144"/>
      <c r="V21" s="166"/>
      <c r="W21" s="167"/>
      <c r="X21" s="138"/>
      <c r="Y21" s="285"/>
      <c r="Z21" s="286"/>
      <c r="AA21" s="168">
        <f>M21-J21</f>
        <v>-445.24877747233359</v>
      </c>
      <c r="AB21" s="141">
        <f>M21/J21</f>
        <v>0.87631978403546285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983</v>
      </c>
      <c r="G22" s="148">
        <f t="shared" ref="G22:G23" si="5">E22*F22</f>
        <v>13791.49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2338.9936378466587</v>
      </c>
      <c r="N22" s="152">
        <f>M22/L22</f>
        <v>389.83227297444313</v>
      </c>
      <c r="O22" s="154">
        <f>L22-I22</f>
        <v>0</v>
      </c>
      <c r="P22" s="155">
        <f>N22-K22</f>
        <v>-43.501060358890186</v>
      </c>
      <c r="Q22" s="156">
        <f>N22/K22</f>
        <v>0.89961293763333039</v>
      </c>
      <c r="R22" s="292">
        <f>Q38</f>
        <v>0.89972536036388107</v>
      </c>
      <c r="S22" s="157">
        <v>0.29166666666666669</v>
      </c>
      <c r="T22" s="158">
        <v>0.3091666666666667</v>
      </c>
      <c r="U22" s="159"/>
      <c r="V22" s="160">
        <v>25.215972820814766</v>
      </c>
      <c r="W22" s="158"/>
      <c r="X22" s="169"/>
      <c r="Y22" s="295"/>
      <c r="Z22" s="296"/>
      <c r="AA22" s="115">
        <f>M22-J22</f>
        <v>-261.00636215334134</v>
      </c>
      <c r="AB22" s="156">
        <f>M22/J22</f>
        <v>0.89961293763333028</v>
      </c>
      <c r="AC22" s="277">
        <f>AB38</f>
        <v>0.89972536036388107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1235</v>
      </c>
      <c r="G23" s="103">
        <f t="shared" si="5"/>
        <v>17895.150000000001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2339.5782360455228</v>
      </c>
      <c r="N23" s="106">
        <f>M23/L23</f>
        <v>389.92970600758713</v>
      </c>
      <c r="O23" s="108">
        <f>L23-I23</f>
        <v>0</v>
      </c>
      <c r="P23" s="109">
        <f>N23-K23</f>
        <v>-43.403627325746186</v>
      </c>
      <c r="Q23" s="110">
        <f>N23/K23</f>
        <v>0.89983778309443185</v>
      </c>
      <c r="R23" s="293"/>
      <c r="S23" s="47">
        <v>0.3125</v>
      </c>
      <c r="T23" s="48">
        <v>0.33449074074074076</v>
      </c>
      <c r="U23" s="111">
        <v>4.799999999999951</v>
      </c>
      <c r="V23" s="112">
        <v>31.672375327464017</v>
      </c>
      <c r="W23" s="113"/>
      <c r="X23" s="13"/>
      <c r="Y23" s="282"/>
      <c r="Z23" s="283"/>
      <c r="AA23" s="117">
        <f>M23-J23</f>
        <v>-260.42176395447723</v>
      </c>
      <c r="AB23" s="110">
        <f>M23/J23</f>
        <v>0.89983778309443185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2339.2859369460907</v>
      </c>
      <c r="N38" s="138">
        <f>M38/L38</f>
        <v>389.8809894910151</v>
      </c>
      <c r="O38" s="139">
        <f>L38-I38</f>
        <v>0</v>
      </c>
      <c r="P38" s="140">
        <f>N38-K38</f>
        <v>-43.452343842318214</v>
      </c>
      <c r="Q38" s="141">
        <f>N38/K38</f>
        <v>0.89972536036388107</v>
      </c>
      <c r="R38" s="294"/>
      <c r="S38" s="142">
        <v>0.29166666666666669</v>
      </c>
      <c r="T38" s="143">
        <v>0.33449074074074076</v>
      </c>
      <c r="U38" s="144"/>
      <c r="V38" s="166"/>
      <c r="W38" s="167"/>
      <c r="X38" s="138"/>
      <c r="Y38" s="285"/>
      <c r="Z38" s="286"/>
      <c r="AA38" s="168">
        <f>M38-J38</f>
        <v>-260.71406305390929</v>
      </c>
      <c r="AB38" s="141">
        <f>M38/J38</f>
        <v>0.89972536036388107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3567</v>
      </c>
      <c r="G39" s="148">
        <f t="shared" ref="G39" si="9">E39*F39</f>
        <v>66096.510000000009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2972.3381127982675</v>
      </c>
      <c r="N39" s="152">
        <f>M39/L39</f>
        <v>990.7793709327558</v>
      </c>
      <c r="O39" s="154">
        <f>L39-I39</f>
        <v>0</v>
      </c>
      <c r="P39" s="155">
        <f>N39-K39</f>
        <v>-109.2206290672442</v>
      </c>
      <c r="Q39" s="156">
        <f>N39/K39</f>
        <v>0.900708519029778</v>
      </c>
      <c r="R39" s="292">
        <f>Q55</f>
        <v>0.900708519029778</v>
      </c>
      <c r="S39" s="157">
        <v>0.35416666666666669</v>
      </c>
      <c r="T39" s="158">
        <v>0.40416666666666667</v>
      </c>
      <c r="U39" s="159"/>
      <c r="V39" s="112">
        <v>72.003921451087464</v>
      </c>
      <c r="W39" s="161"/>
      <c r="X39" s="162"/>
      <c r="Y39" s="295"/>
      <c r="Z39" s="296"/>
      <c r="AA39" s="115">
        <f>M39-J39</f>
        <v>-327.6618872017325</v>
      </c>
      <c r="AB39" s="156">
        <f>M39/J39</f>
        <v>0.900708519029778</v>
      </c>
      <c r="AC39" s="277">
        <f>AB55</f>
        <v>0.900708519029778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2972.3381127982675</v>
      </c>
      <c r="N55" s="138">
        <f t="shared" ref="N55:N63" si="13">M55/L55</f>
        <v>990.7793709327558</v>
      </c>
      <c r="O55" s="139">
        <f t="shared" ref="O55:O63" si="14">L55-I55</f>
        <v>0</v>
      </c>
      <c r="P55" s="140">
        <f t="shared" ref="P55:P63" si="15">N55-K55</f>
        <v>-109.2206290672442</v>
      </c>
      <c r="Q55" s="141">
        <f t="shared" ref="Q55:Q63" si="16">N55/K55</f>
        <v>0.900708519029778</v>
      </c>
      <c r="R55" s="294"/>
      <c r="S55" s="142">
        <v>0.35416666666666669</v>
      </c>
      <c r="T55" s="143">
        <v>0.40416666666666667</v>
      </c>
      <c r="U55" s="144"/>
      <c r="V55" s="166"/>
      <c r="W55" s="99"/>
      <c r="X55" s="69"/>
      <c r="Y55" s="285"/>
      <c r="Z55" s="286"/>
      <c r="AA55" s="168">
        <f t="shared" ref="AA55:AA63" si="17">M55-J55</f>
        <v>-327.6618872017325</v>
      </c>
      <c r="AB55" s="141">
        <f t="shared" ref="AB55:AB63" si="18">M55/J55</f>
        <v>0.900708519029778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1321</v>
      </c>
      <c r="G56" s="148">
        <f t="shared" ref="G56:G63" si="19">E56*F56</f>
        <v>24015.78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3" si="20">F56/V56*60</f>
        <v>3177.510329670331</v>
      </c>
      <c r="N56" s="152">
        <f t="shared" si="13"/>
        <v>1059.1701098901103</v>
      </c>
      <c r="O56" s="154">
        <f t="shared" si="14"/>
        <v>0</v>
      </c>
      <c r="P56" s="155">
        <f t="shared" si="15"/>
        <v>-140.82989010988967</v>
      </c>
      <c r="Q56" s="156">
        <f t="shared" si="16"/>
        <v>0.88264175824175861</v>
      </c>
      <c r="R56" s="292">
        <f>Q72</f>
        <v>0.87281120170582438</v>
      </c>
      <c r="S56" s="157">
        <v>0.25</v>
      </c>
      <c r="T56" s="158">
        <v>0.26731481481481484</v>
      </c>
      <c r="U56" s="159"/>
      <c r="V56" s="160">
        <v>24.944057383512355</v>
      </c>
      <c r="W56" s="161"/>
      <c r="X56" s="162"/>
      <c r="Y56" s="295"/>
      <c r="Z56" s="296"/>
      <c r="AA56" s="115">
        <f t="shared" si="17"/>
        <v>-422.48967032966902</v>
      </c>
      <c r="AB56" s="156">
        <f t="shared" si="18"/>
        <v>0.88264175824175861</v>
      </c>
      <c r="AC56" s="277">
        <f>AB72</f>
        <v>0.87281120170582438</v>
      </c>
    </row>
    <row r="57" spans="1:29" ht="15.75" customHeight="1">
      <c r="A57" s="298"/>
      <c r="B57" s="100" t="s">
        <v>120</v>
      </c>
      <c r="C57" s="280" t="s">
        <v>127</v>
      </c>
      <c r="D57" s="281"/>
      <c r="E57" s="101">
        <v>17.89</v>
      </c>
      <c r="F57" s="102">
        <v>3460</v>
      </c>
      <c r="G57" s="103">
        <f t="shared" si="19"/>
        <v>61899.4</v>
      </c>
      <c r="H57" s="26"/>
      <c r="I57" s="104">
        <v>4</v>
      </c>
      <c r="J57" s="105">
        <v>3600</v>
      </c>
      <c r="K57" s="106">
        <f t="shared" ref="K57:K92" si="21">J57/I57</f>
        <v>900</v>
      </c>
      <c r="L57" s="107">
        <v>4</v>
      </c>
      <c r="M57" s="105">
        <f t="shared" si="20"/>
        <v>3174.5866950959512</v>
      </c>
      <c r="N57" s="106">
        <f t="shared" si="13"/>
        <v>793.6466737739878</v>
      </c>
      <c r="O57" s="108">
        <f t="shared" si="14"/>
        <v>0</v>
      </c>
      <c r="P57" s="109">
        <f t="shared" si="15"/>
        <v>-106.3533262260122</v>
      </c>
      <c r="Q57" s="110">
        <f t="shared" si="16"/>
        <v>0.88182963752665311</v>
      </c>
      <c r="R57" s="293"/>
      <c r="S57" s="47">
        <v>0.27708333333333335</v>
      </c>
      <c r="T57" s="48">
        <v>0.32248842592592597</v>
      </c>
      <c r="U57" s="111">
        <v>15</v>
      </c>
      <c r="V57" s="112">
        <v>65.394339464944224</v>
      </c>
      <c r="W57" s="113"/>
      <c r="X57" s="116"/>
      <c r="Y57" s="282"/>
      <c r="Z57" s="283"/>
      <c r="AA57" s="117">
        <f t="shared" si="17"/>
        <v>-425.4133049040488</v>
      </c>
      <c r="AB57" s="110">
        <f t="shared" si="18"/>
        <v>0.88182963752665311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1297</v>
      </c>
      <c r="G58" s="103">
        <f t="shared" si="19"/>
        <v>28897.16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 t="shared" si="20"/>
        <v>2950.6781467181399</v>
      </c>
      <c r="N58" s="106">
        <f t="shared" si="13"/>
        <v>590.13562934362801</v>
      </c>
      <c r="O58" s="108">
        <f t="shared" si="14"/>
        <v>0</v>
      </c>
      <c r="P58" s="109">
        <f t="shared" si="15"/>
        <v>-69.864370656371989</v>
      </c>
      <c r="Q58" s="110">
        <f t="shared" si="16"/>
        <v>0.89414489294489097</v>
      </c>
      <c r="R58" s="293"/>
      <c r="S58" s="47">
        <v>0.33263888888888893</v>
      </c>
      <c r="T58" s="48">
        <v>0.35094907407407411</v>
      </c>
      <c r="U58" s="111">
        <v>14.61666666666666</v>
      </c>
      <c r="V58" s="112">
        <v>26.373598247763642</v>
      </c>
      <c r="W58" s="113"/>
      <c r="X58" s="116"/>
      <c r="Y58" s="282"/>
      <c r="Z58" s="283"/>
      <c r="AA58" s="117">
        <f t="shared" si="17"/>
        <v>-349.32185328186006</v>
      </c>
      <c r="AB58" s="110">
        <f t="shared" si="18"/>
        <v>0.89414489294489086</v>
      </c>
      <c r="AC58" s="278"/>
    </row>
    <row r="59" spans="1:29" ht="15.75" customHeight="1">
      <c r="A59" s="298"/>
      <c r="B59" s="100" t="s">
        <v>120</v>
      </c>
      <c r="C59" s="280" t="s">
        <v>239</v>
      </c>
      <c r="D59" s="281"/>
      <c r="E59" s="101">
        <v>27.48</v>
      </c>
      <c r="F59" s="102">
        <v>1768</v>
      </c>
      <c r="G59" s="103">
        <f t="shared" si="19"/>
        <v>48584.639999999999</v>
      </c>
      <c r="H59" s="26">
        <v>2</v>
      </c>
      <c r="I59" s="104">
        <v>5</v>
      </c>
      <c r="J59" s="105">
        <v>3600</v>
      </c>
      <c r="K59" s="106">
        <f t="shared" si="21"/>
        <v>720</v>
      </c>
      <c r="L59" s="107">
        <v>5</v>
      </c>
      <c r="M59" s="105">
        <f t="shared" si="20"/>
        <v>2993.0472</v>
      </c>
      <c r="N59" s="106">
        <f t="shared" si="13"/>
        <v>598.60943999999995</v>
      </c>
      <c r="O59" s="108">
        <f t="shared" si="14"/>
        <v>0</v>
      </c>
      <c r="P59" s="109">
        <f t="shared" si="15"/>
        <v>-121.39056000000005</v>
      </c>
      <c r="Q59" s="110">
        <f t="shared" si="16"/>
        <v>0.83140199999999997</v>
      </c>
      <c r="R59" s="293"/>
      <c r="S59" s="47">
        <v>0.36111111111111116</v>
      </c>
      <c r="T59" s="48">
        <v>0.38571759259259264</v>
      </c>
      <c r="U59" s="111">
        <v>14.633333333333356</v>
      </c>
      <c r="V59" s="112">
        <v>35.442140705298605</v>
      </c>
      <c r="W59" s="113"/>
      <c r="X59" s="116"/>
      <c r="Y59" s="282"/>
      <c r="Z59" s="283"/>
      <c r="AA59" s="117">
        <f t="shared" si="17"/>
        <v>-606.95280000000002</v>
      </c>
      <c r="AB59" s="110">
        <f t="shared" si="18"/>
        <v>0.83140199999999997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2245</v>
      </c>
      <c r="G60" s="103">
        <f t="shared" si="19"/>
        <v>32058.6</v>
      </c>
      <c r="H60" s="13">
        <v>2</v>
      </c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3173.792202937248</v>
      </c>
      <c r="N60" s="106">
        <f t="shared" si="13"/>
        <v>1057.930734312416</v>
      </c>
      <c r="O60" s="108">
        <f t="shared" si="14"/>
        <v>0</v>
      </c>
      <c r="P60" s="109">
        <f t="shared" si="15"/>
        <v>-142.06926568758399</v>
      </c>
      <c r="Q60" s="110">
        <f t="shared" si="16"/>
        <v>0.88160894526034672</v>
      </c>
      <c r="R60" s="293"/>
      <c r="S60" s="47">
        <v>0.39583333333333343</v>
      </c>
      <c r="T60" s="48">
        <v>0.425300925925926</v>
      </c>
      <c r="U60" s="111">
        <v>14.566666666666732</v>
      </c>
      <c r="V60" s="112">
        <v>42.441341898609259</v>
      </c>
      <c r="W60" s="113"/>
      <c r="X60" s="116"/>
      <c r="Y60" s="282"/>
      <c r="Z60" s="283"/>
      <c r="AA60" s="117">
        <f t="shared" si="17"/>
        <v>-426.20779706275198</v>
      </c>
      <c r="AB60" s="110">
        <f t="shared" si="18"/>
        <v>0.88160894526034672</v>
      </c>
      <c r="AC60" s="278"/>
    </row>
    <row r="61" spans="1:29" ht="15.75" customHeight="1">
      <c r="A61" s="299"/>
      <c r="B61" s="100" t="s">
        <v>120</v>
      </c>
      <c r="C61" s="280" t="s">
        <v>130</v>
      </c>
      <c r="D61" s="281"/>
      <c r="E61" s="101">
        <v>14.03</v>
      </c>
      <c r="F61" s="102">
        <v>4976</v>
      </c>
      <c r="G61" s="121">
        <f t="shared" si="19"/>
        <v>69813.279999999999</v>
      </c>
      <c r="H61" s="122"/>
      <c r="I61" s="104">
        <v>3</v>
      </c>
      <c r="J61" s="105">
        <v>3000</v>
      </c>
      <c r="K61" s="106">
        <f t="shared" si="21"/>
        <v>1000</v>
      </c>
      <c r="L61" s="107">
        <v>3</v>
      </c>
      <c r="M61" s="105">
        <f t="shared" si="20"/>
        <v>2704.2987012987005</v>
      </c>
      <c r="N61" s="106">
        <f t="shared" si="13"/>
        <v>901.43290043290017</v>
      </c>
      <c r="O61" s="108">
        <f t="shared" si="14"/>
        <v>0</v>
      </c>
      <c r="P61" s="109">
        <f t="shared" si="15"/>
        <v>-98.567099567099831</v>
      </c>
      <c r="Q61" s="110">
        <f t="shared" si="16"/>
        <v>0.90143290043290014</v>
      </c>
      <c r="R61" s="293"/>
      <c r="S61" s="47">
        <v>0.43541666666666679</v>
      </c>
      <c r="T61" s="120">
        <v>0.51208333333333345</v>
      </c>
      <c r="U61" s="111">
        <v>14.566666666666732</v>
      </c>
      <c r="V61" s="112">
        <v>110.40200546508447</v>
      </c>
      <c r="W61" s="113"/>
      <c r="X61" s="116"/>
      <c r="Y61" s="282"/>
      <c r="Z61" s="283"/>
      <c r="AA61" s="117">
        <f t="shared" si="17"/>
        <v>-295.70129870129949</v>
      </c>
      <c r="AB61" s="110">
        <f t="shared" si="18"/>
        <v>0.90143290043290014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4209</v>
      </c>
      <c r="G62" s="121">
        <f t="shared" si="19"/>
        <v>115663.32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3003.7270489348766</v>
      </c>
      <c r="N62" s="106">
        <f t="shared" si="13"/>
        <v>600.7454097869753</v>
      </c>
      <c r="O62" s="123">
        <f t="shared" si="14"/>
        <v>0</v>
      </c>
      <c r="P62" s="124">
        <f t="shared" si="15"/>
        <v>-119.2545902130247</v>
      </c>
      <c r="Q62" s="125">
        <f t="shared" si="16"/>
        <v>0.83436862470413231</v>
      </c>
      <c r="R62" s="293"/>
      <c r="S62" s="47">
        <v>0.52222222222222225</v>
      </c>
      <c r="T62" s="120">
        <v>0.58060185185185187</v>
      </c>
      <c r="U62" s="111">
        <v>14.599999999999884</v>
      </c>
      <c r="V62" s="112">
        <v>84.075548771833596</v>
      </c>
      <c r="W62" s="113"/>
      <c r="X62" s="116"/>
      <c r="Y62" s="282"/>
      <c r="Z62" s="283"/>
      <c r="AA62" s="117">
        <f t="shared" si="17"/>
        <v>-596.27295106512338</v>
      </c>
      <c r="AB62" s="110">
        <f t="shared" si="18"/>
        <v>0.83436862470413242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4963</v>
      </c>
      <c r="G63" s="121">
        <f t="shared" si="19"/>
        <v>70871.64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3173.792202937248</v>
      </c>
      <c r="N63" s="106">
        <f t="shared" si="13"/>
        <v>1057.930734312416</v>
      </c>
      <c r="O63" s="123">
        <f t="shared" si="14"/>
        <v>0</v>
      </c>
      <c r="P63" s="124">
        <f t="shared" si="15"/>
        <v>-142.06926568758399</v>
      </c>
      <c r="Q63" s="125">
        <f t="shared" si="16"/>
        <v>0.88160894526034672</v>
      </c>
      <c r="R63" s="293"/>
      <c r="S63" s="47">
        <v>0.59097222222222223</v>
      </c>
      <c r="T63" s="120">
        <v>0.65612268518518524</v>
      </c>
      <c r="U63" s="111">
        <v>14.933333333333323</v>
      </c>
      <c r="V63" s="112">
        <v>93.824668081424392</v>
      </c>
      <c r="W63" s="113"/>
      <c r="X63" s="116"/>
      <c r="Y63" s="282"/>
      <c r="Z63" s="283"/>
      <c r="AA63" s="117">
        <f t="shared" si="17"/>
        <v>-426.20779706275198</v>
      </c>
      <c r="AB63" s="110">
        <f t="shared" si="18"/>
        <v>0.88160894526034672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3.875</v>
      </c>
      <c r="J72" s="137">
        <f t="shared" si="22"/>
        <v>3487.5</v>
      </c>
      <c r="K72" s="138">
        <f t="shared" ref="K72" si="23">J72/I72</f>
        <v>900</v>
      </c>
      <c r="L72" s="136">
        <f t="shared" ref="L72:M72" si="24">AVERAGE(L56:L71)</f>
        <v>3.875</v>
      </c>
      <c r="M72" s="137">
        <f t="shared" si="24"/>
        <v>3043.9290659490625</v>
      </c>
      <c r="N72" s="138">
        <f t="shared" ref="N72:N80" si="25">M72/L72</f>
        <v>785.53008153524195</v>
      </c>
      <c r="O72" s="139">
        <f t="shared" ref="O72:O80" si="26">L72-I72</f>
        <v>0</v>
      </c>
      <c r="P72" s="140">
        <f t="shared" ref="P72:P80" si="27">N72-K72</f>
        <v>-114.46991846475805</v>
      </c>
      <c r="Q72" s="141">
        <f t="shared" ref="Q72:Q80" si="28">N72/K72</f>
        <v>0.87281120170582438</v>
      </c>
      <c r="R72" s="294"/>
      <c r="S72" s="142">
        <v>0.25</v>
      </c>
      <c r="T72" s="143">
        <v>0.65612268518518524</v>
      </c>
      <c r="U72" s="144"/>
      <c r="V72" s="166"/>
      <c r="W72" s="99"/>
      <c r="X72" s="69"/>
      <c r="Y72" s="285"/>
      <c r="Z72" s="286"/>
      <c r="AA72" s="168">
        <f t="shared" ref="AA72:AA80" si="29">M72-J72</f>
        <v>-443.57093405093747</v>
      </c>
      <c r="AB72" s="141">
        <f t="shared" ref="AB72:AB80" si="30">M72/J72</f>
        <v>0.87281120170582438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3005</v>
      </c>
      <c r="G73" s="148">
        <f t="shared" ref="G73:G80" si="31">E73*F73</f>
        <v>75215.150000000009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3217.3533753375318</v>
      </c>
      <c r="N73" s="152">
        <f t="shared" si="25"/>
        <v>643.47067506750636</v>
      </c>
      <c r="O73" s="154">
        <f t="shared" si="26"/>
        <v>0</v>
      </c>
      <c r="P73" s="155">
        <f t="shared" si="27"/>
        <v>-76.529324932493637</v>
      </c>
      <c r="Q73" s="156">
        <f t="shared" si="28"/>
        <v>0.89370927092709218</v>
      </c>
      <c r="R73" s="292">
        <f>Q89</f>
        <v>0.87404804110482326</v>
      </c>
      <c r="S73" s="157">
        <v>0.25</v>
      </c>
      <c r="T73" s="158">
        <v>0.28891203703703705</v>
      </c>
      <c r="U73" s="159"/>
      <c r="V73" s="160">
        <v>56.039849828769512</v>
      </c>
      <c r="W73" s="158"/>
      <c r="X73" s="169"/>
      <c r="Y73" s="295"/>
      <c r="Z73" s="296"/>
      <c r="AA73" s="115">
        <f t="shared" si="29"/>
        <v>-382.64662466246818</v>
      </c>
      <c r="AB73" s="156">
        <f t="shared" si="30"/>
        <v>0.89370927092709218</v>
      </c>
      <c r="AC73" s="277">
        <f>AB89</f>
        <v>0.87404804110482304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3569</v>
      </c>
      <c r="G74" s="103">
        <f t="shared" si="31"/>
        <v>88582.58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3210.1152034133015</v>
      </c>
      <c r="N74" s="106">
        <f t="shared" si="25"/>
        <v>642.02304068266028</v>
      </c>
      <c r="O74" s="108">
        <f t="shared" si="26"/>
        <v>0</v>
      </c>
      <c r="P74" s="109">
        <f t="shared" si="27"/>
        <v>-77.97695931733972</v>
      </c>
      <c r="Q74" s="110">
        <f t="shared" si="28"/>
        <v>0.89169866761480598</v>
      </c>
      <c r="R74" s="293"/>
      <c r="S74" s="47">
        <v>0.29930555555555555</v>
      </c>
      <c r="T74" s="48">
        <v>0.34562500000000002</v>
      </c>
      <c r="U74" s="111">
        <v>14.966666666666635</v>
      </c>
      <c r="V74" s="112">
        <v>66.707886300250493</v>
      </c>
      <c r="W74" s="113"/>
      <c r="X74" s="13"/>
      <c r="Y74" s="282"/>
      <c r="Z74" s="283"/>
      <c r="AA74" s="117">
        <f t="shared" si="29"/>
        <v>-389.88479658669849</v>
      </c>
      <c r="AB74" s="110">
        <f t="shared" si="30"/>
        <v>0.89169866761480598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2546</v>
      </c>
      <c r="G75" s="103">
        <f t="shared" si="31"/>
        <v>46286.28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3174.3265909090883</v>
      </c>
      <c r="N75" s="106">
        <f t="shared" si="25"/>
        <v>1058.1088636363627</v>
      </c>
      <c r="O75" s="108">
        <f t="shared" si="26"/>
        <v>0</v>
      </c>
      <c r="P75" s="109">
        <f t="shared" si="27"/>
        <v>-141.89113636363732</v>
      </c>
      <c r="Q75" s="110">
        <f t="shared" si="28"/>
        <v>0.88175738636363554</v>
      </c>
      <c r="R75" s="293"/>
      <c r="S75" s="47">
        <v>0.35555555555555557</v>
      </c>
      <c r="T75" s="48">
        <v>0.38896990740740744</v>
      </c>
      <c r="U75" s="111">
        <v>15</v>
      </c>
      <c r="V75" s="112">
        <v>48.123592713329288</v>
      </c>
      <c r="W75" s="113"/>
      <c r="X75" s="13"/>
      <c r="Y75" s="282"/>
      <c r="Z75" s="283"/>
      <c r="AA75" s="117">
        <f t="shared" si="29"/>
        <v>-425.67340909091172</v>
      </c>
      <c r="AB75" s="110">
        <f t="shared" si="30"/>
        <v>0.88175738636363565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1762</v>
      </c>
      <c r="G76" s="103">
        <f t="shared" si="31"/>
        <v>41794.639999999999</v>
      </c>
      <c r="H76" s="26">
        <v>2</v>
      </c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2991.9456</v>
      </c>
      <c r="N76" s="106">
        <f t="shared" si="25"/>
        <v>598.38912000000005</v>
      </c>
      <c r="O76" s="108">
        <f t="shared" si="26"/>
        <v>0</v>
      </c>
      <c r="P76" s="109">
        <f t="shared" si="27"/>
        <v>-121.61087999999995</v>
      </c>
      <c r="Q76" s="110">
        <f t="shared" si="28"/>
        <v>0.83109600000000006</v>
      </c>
      <c r="R76" s="293"/>
      <c r="S76" s="47">
        <v>0.39930555555555558</v>
      </c>
      <c r="T76" s="48">
        <v>0.4238425925925926</v>
      </c>
      <c r="U76" s="111">
        <v>14.883333333333315</v>
      </c>
      <c r="V76" s="112">
        <v>35.33486705105868</v>
      </c>
      <c r="W76" s="113"/>
      <c r="X76" s="116"/>
      <c r="Y76" s="282"/>
      <c r="Z76" s="283"/>
      <c r="AA76" s="117">
        <f t="shared" si="29"/>
        <v>-608.05439999999999</v>
      </c>
      <c r="AB76" s="110">
        <f t="shared" si="30"/>
        <v>0.83109600000000006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1919</v>
      </c>
      <c r="G77" s="103">
        <f t="shared" si="31"/>
        <v>31970.54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3169.4515831599142</v>
      </c>
      <c r="N77" s="106">
        <f t="shared" si="25"/>
        <v>633.89031663198284</v>
      </c>
      <c r="O77" s="108">
        <f t="shared" si="26"/>
        <v>0</v>
      </c>
      <c r="P77" s="109">
        <f t="shared" si="27"/>
        <v>-86.109683368017159</v>
      </c>
      <c r="Q77" s="110">
        <f t="shared" si="28"/>
        <v>0.88040321754442064</v>
      </c>
      <c r="R77" s="293"/>
      <c r="S77" s="47">
        <v>0.43402777777777785</v>
      </c>
      <c r="T77" s="48">
        <v>0.45924768518518527</v>
      </c>
      <c r="U77" s="111">
        <v>14.666666666666748</v>
      </c>
      <c r="V77" s="112">
        <v>36.328051392792212</v>
      </c>
      <c r="W77" s="113"/>
      <c r="X77" s="116"/>
      <c r="Y77" s="282"/>
      <c r="Z77" s="283"/>
      <c r="AA77" s="117">
        <f t="shared" si="29"/>
        <v>-430.54841684008579</v>
      </c>
      <c r="AB77" s="110">
        <f t="shared" si="30"/>
        <v>0.88040321754442064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3864</v>
      </c>
      <c r="G78" s="121">
        <f t="shared" si="31"/>
        <v>115920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3240.8759807736342</v>
      </c>
      <c r="N78" s="106">
        <f t="shared" si="25"/>
        <v>810.21899519340855</v>
      </c>
      <c r="O78" s="108">
        <f t="shared" si="26"/>
        <v>0</v>
      </c>
      <c r="P78" s="109">
        <f t="shared" si="27"/>
        <v>-89.781004806591454</v>
      </c>
      <c r="Q78" s="110">
        <f t="shared" si="28"/>
        <v>0.90024332799267615</v>
      </c>
      <c r="R78" s="293"/>
      <c r="S78" s="47">
        <v>0.46944444444444455</v>
      </c>
      <c r="T78" s="120">
        <v>0.51912037037037051</v>
      </c>
      <c r="U78" s="111">
        <v>14.683333333333364</v>
      </c>
      <c r="V78" s="112">
        <v>71.536214707190723</v>
      </c>
      <c r="W78" s="113"/>
      <c r="X78" s="50"/>
      <c r="Y78" s="282"/>
      <c r="Z78" s="283"/>
      <c r="AA78" s="117">
        <f t="shared" si="29"/>
        <v>-359.12401922636582</v>
      </c>
      <c r="AB78" s="110">
        <f t="shared" si="30"/>
        <v>0.90024332799267615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4202</v>
      </c>
      <c r="G79" s="121">
        <f t="shared" si="31"/>
        <v>99671.44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2999.0636670655231</v>
      </c>
      <c r="N79" s="106">
        <f t="shared" si="25"/>
        <v>599.81273341310464</v>
      </c>
      <c r="O79" s="123">
        <f t="shared" si="26"/>
        <v>0</v>
      </c>
      <c r="P79" s="124">
        <f t="shared" si="27"/>
        <v>-120.18726658689536</v>
      </c>
      <c r="Q79" s="125">
        <f t="shared" si="28"/>
        <v>0.83307324085153422</v>
      </c>
      <c r="R79" s="293"/>
      <c r="S79" s="47">
        <v>0.52916666666666679</v>
      </c>
      <c r="T79" s="120">
        <v>0.58753472222222236</v>
      </c>
      <c r="U79" s="111">
        <v>15</v>
      </c>
      <c r="V79" s="112">
        <v>84.066237995771004</v>
      </c>
      <c r="W79" s="113"/>
      <c r="X79" s="116"/>
      <c r="Y79" s="282"/>
      <c r="Z79" s="283"/>
      <c r="AA79" s="117">
        <f t="shared" si="29"/>
        <v>-600.93633293447692</v>
      </c>
      <c r="AB79" s="110">
        <f t="shared" si="30"/>
        <v>0.83307324085153422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4066</v>
      </c>
      <c r="G80" s="121">
        <f t="shared" si="31"/>
        <v>67739.56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3169.4515831599142</v>
      </c>
      <c r="N80" s="106">
        <f t="shared" si="25"/>
        <v>633.89031663198284</v>
      </c>
      <c r="O80" s="123">
        <f t="shared" si="26"/>
        <v>0</v>
      </c>
      <c r="P80" s="124">
        <f t="shared" si="27"/>
        <v>-86.109683368017159</v>
      </c>
      <c r="Q80" s="125">
        <f t="shared" si="28"/>
        <v>0.88040321754442064</v>
      </c>
      <c r="R80" s="293"/>
      <c r="S80" s="47">
        <v>0.59791666666666676</v>
      </c>
      <c r="T80" s="120">
        <v>0.65136574074074083</v>
      </c>
      <c r="U80" s="111">
        <v>14.949999999999939</v>
      </c>
      <c r="V80" s="112">
        <v>76.97230691146072</v>
      </c>
      <c r="W80" s="113"/>
      <c r="X80" s="116"/>
      <c r="Y80" s="282"/>
      <c r="Z80" s="283"/>
      <c r="AA80" s="117">
        <f t="shared" si="29"/>
        <v>-430.54841684008579</v>
      </c>
      <c r="AB80" s="110">
        <f t="shared" si="30"/>
        <v>0.88040321754442064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3146.5729479773631</v>
      </c>
      <c r="N89" s="138">
        <f>M89/L89</f>
        <v>680.34009685997046</v>
      </c>
      <c r="O89" s="139">
        <f>L89-I89</f>
        <v>0</v>
      </c>
      <c r="P89" s="140">
        <f>N89-K89</f>
        <v>-98.038281518407871</v>
      </c>
      <c r="Q89" s="141">
        <f>N89/K89</f>
        <v>0.87404804110482326</v>
      </c>
      <c r="R89" s="294"/>
      <c r="S89" s="142">
        <v>0.25</v>
      </c>
      <c r="T89" s="143">
        <v>0.65136574074074083</v>
      </c>
      <c r="U89" s="144"/>
      <c r="V89" s="166"/>
      <c r="W89" s="167"/>
      <c r="X89" s="138"/>
      <c r="Y89" s="285"/>
      <c r="Z89" s="286"/>
      <c r="AA89" s="168">
        <f>M89-J89</f>
        <v>-453.42705202263687</v>
      </c>
      <c r="AB89" s="141">
        <f>M89/J89</f>
        <v>0.87404804110482304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1426</v>
      </c>
      <c r="G90" s="148">
        <f t="shared" ref="G90:G92" si="36">E90*F90</f>
        <v>40740.82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3129.7778161628794</v>
      </c>
      <c r="N90" s="152">
        <f>M90/L90</f>
        <v>260.8148180135733</v>
      </c>
      <c r="O90" s="154">
        <f>L90-I90</f>
        <v>0</v>
      </c>
      <c r="P90" s="155">
        <f>N90-K90</f>
        <v>-39.185181986426699</v>
      </c>
      <c r="Q90" s="156">
        <f>N90/K90</f>
        <v>0.86938272671191097</v>
      </c>
      <c r="R90" s="292">
        <f>Q106</f>
        <v>0.89300835147316882</v>
      </c>
      <c r="S90" s="157">
        <v>0.70833333333333337</v>
      </c>
      <c r="T90" s="158">
        <v>0.72731481481481486</v>
      </c>
      <c r="U90" s="159"/>
      <c r="V90" s="160">
        <v>27.337403811270192</v>
      </c>
      <c r="W90" s="158"/>
      <c r="X90" s="169"/>
      <c r="Y90" s="295"/>
      <c r="Z90" s="296"/>
      <c r="AA90" s="115">
        <f>M90-J90</f>
        <v>-470.22218383712061</v>
      </c>
      <c r="AB90" s="156">
        <f>M90/J90</f>
        <v>0.86938272671191097</v>
      </c>
      <c r="AC90" s="277">
        <f>AB106</f>
        <v>0.89300835147316882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418</v>
      </c>
      <c r="G91" s="103">
        <f t="shared" si="36"/>
        <v>8431.0600000000013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3257.1300726392597</v>
      </c>
      <c r="N91" s="106">
        <f>M91/L91</f>
        <v>271.42750605327166</v>
      </c>
      <c r="O91" s="108">
        <f>L91-I91</f>
        <v>0</v>
      </c>
      <c r="P91" s="109">
        <f>N91-K91</f>
        <v>-28.572493946728343</v>
      </c>
      <c r="Q91" s="110">
        <f>N91/K91</f>
        <v>0.9047583535109055</v>
      </c>
      <c r="R91" s="293"/>
      <c r="S91" s="47">
        <v>0.73125000000000007</v>
      </c>
      <c r="T91" s="48">
        <v>0.73659722222222224</v>
      </c>
      <c r="U91" s="111">
        <v>5.6666666666666998</v>
      </c>
      <c r="V91" s="112">
        <v>7.7000302231337123</v>
      </c>
      <c r="W91" s="113"/>
      <c r="X91" s="13"/>
      <c r="Y91" s="282"/>
      <c r="Z91" s="283"/>
      <c r="AA91" s="117">
        <f>M91-J91</f>
        <v>-342.86992736074035</v>
      </c>
      <c r="AB91" s="110">
        <f>M91/J91</f>
        <v>0.9047583535109055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2360</v>
      </c>
      <c r="G92" s="103">
        <f t="shared" si="36"/>
        <v>48191.200000000004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3257.5823071080827</v>
      </c>
      <c r="N92" s="106">
        <f>M92/L92</f>
        <v>250.58325439292943</v>
      </c>
      <c r="O92" s="108">
        <f>L92-I92</f>
        <v>0</v>
      </c>
      <c r="P92" s="109">
        <f>N92-K92</f>
        <v>-26.339822530147472</v>
      </c>
      <c r="Q92" s="110">
        <f>N92/K92</f>
        <v>0.90488397419668964</v>
      </c>
      <c r="R92" s="293"/>
      <c r="S92" s="47">
        <v>0.73958333333333337</v>
      </c>
      <c r="T92" s="48">
        <v>0.76976851851851857</v>
      </c>
      <c r="U92" s="111">
        <v>5</v>
      </c>
      <c r="V92" s="112">
        <v>43.467819582340908</v>
      </c>
      <c r="W92" s="113"/>
      <c r="X92" s="13"/>
      <c r="Y92" s="282"/>
      <c r="Z92" s="283"/>
      <c r="AA92" s="117">
        <f>M92-J92</f>
        <v>-342.41769289191734</v>
      </c>
      <c r="AB92" s="110">
        <f>M92/J92</f>
        <v>0.90488397419668964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3214.8300653034075</v>
      </c>
      <c r="N106" s="138">
        <f t="shared" ref="N106:N112" si="40">M106/L106</f>
        <v>260.66189718676276</v>
      </c>
      <c r="O106" s="139">
        <f t="shared" ref="O106:O112" si="41">L106-I106</f>
        <v>0</v>
      </c>
      <c r="P106" s="140">
        <f t="shared" ref="P106:P112" si="42">N106-K106</f>
        <v>-31.229994705129116</v>
      </c>
      <c r="Q106" s="141">
        <f t="shared" ref="Q106:Q112" si="43">N106/K106</f>
        <v>0.89300835147316882</v>
      </c>
      <c r="R106" s="294"/>
      <c r="S106" s="142">
        <v>0.70833333333333337</v>
      </c>
      <c r="T106" s="143">
        <v>0.76976851851851857</v>
      </c>
      <c r="U106" s="144"/>
      <c r="V106" s="166"/>
      <c r="W106" s="167"/>
      <c r="X106" s="138"/>
      <c r="Y106" s="285"/>
      <c r="Z106" s="286"/>
      <c r="AA106" s="168">
        <f t="shared" ref="AA106:AA112" si="44">M106-J106</f>
        <v>-385.16993469659246</v>
      </c>
      <c r="AB106" s="141">
        <f t="shared" ref="AB106:AB112" si="45">M106/J106</f>
        <v>0.89300835147316882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1292</v>
      </c>
      <c r="G107" s="148">
        <f t="shared" ref="G107:G112" si="46">E107*F107</f>
        <v>22248.239999999998</v>
      </c>
      <c r="H107" s="149">
        <v>2</v>
      </c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 t="shared" ref="M107:M112" si="47">F107/V107*60</f>
        <v>2797.3026719999998</v>
      </c>
      <c r="N107" s="152">
        <f t="shared" si="40"/>
        <v>932.43422399999997</v>
      </c>
      <c r="O107" s="154">
        <f t="shared" si="41"/>
        <v>0</v>
      </c>
      <c r="P107" s="155">
        <f t="shared" si="42"/>
        <v>-167.56577600000003</v>
      </c>
      <c r="Q107" s="156">
        <f t="shared" si="43"/>
        <v>0.84766747636363637</v>
      </c>
      <c r="R107" s="292">
        <f>Q123</f>
        <v>0.87895602005456841</v>
      </c>
      <c r="S107" s="157">
        <v>0.70833333333333337</v>
      </c>
      <c r="T107" s="158">
        <v>0.72756944444444449</v>
      </c>
      <c r="U107" s="159"/>
      <c r="V107" s="160">
        <v>27.712410521731343</v>
      </c>
      <c r="W107" s="161"/>
      <c r="X107" s="162"/>
      <c r="Y107" s="295"/>
      <c r="Z107" s="296"/>
      <c r="AA107" s="115">
        <f t="shared" si="44"/>
        <v>-502.6973280000002</v>
      </c>
      <c r="AB107" s="156">
        <f t="shared" si="45"/>
        <v>0.84766747636363626</v>
      </c>
      <c r="AC107" s="277">
        <f>AB123</f>
        <v>0.87895602005456841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1465</v>
      </c>
      <c r="G108" s="103">
        <f t="shared" si="46"/>
        <v>32537.65</v>
      </c>
      <c r="H108" s="26"/>
      <c r="I108" s="104">
        <v>4</v>
      </c>
      <c r="J108" s="105">
        <v>3000</v>
      </c>
      <c r="K108" s="106">
        <f t="shared" ref="K108:K152" si="48">J108/I108</f>
        <v>750</v>
      </c>
      <c r="L108" s="107">
        <v>4</v>
      </c>
      <c r="M108" s="105">
        <f t="shared" si="47"/>
        <v>2687.4196452933174</v>
      </c>
      <c r="N108" s="106">
        <f t="shared" si="40"/>
        <v>671.85491132332936</v>
      </c>
      <c r="O108" s="108">
        <f t="shared" si="41"/>
        <v>0</v>
      </c>
      <c r="P108" s="109">
        <f t="shared" si="42"/>
        <v>-78.145088676670639</v>
      </c>
      <c r="Q108" s="110">
        <f t="shared" si="43"/>
        <v>0.89580654843110585</v>
      </c>
      <c r="R108" s="293"/>
      <c r="S108" s="47">
        <v>0.73125000000000007</v>
      </c>
      <c r="T108" s="48">
        <v>0.7539583333333334</v>
      </c>
      <c r="U108" s="111">
        <v>5.3000000000000291</v>
      </c>
      <c r="V108" s="112">
        <v>32.707954693248581</v>
      </c>
      <c r="W108" s="113"/>
      <c r="X108" s="116"/>
      <c r="Y108" s="282"/>
      <c r="Z108" s="283"/>
      <c r="AA108" s="117">
        <f t="shared" si="44"/>
        <v>-312.58035470668256</v>
      </c>
      <c r="AB108" s="110">
        <f t="shared" si="45"/>
        <v>0.89580654843110585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1954</v>
      </c>
      <c r="G109" s="103">
        <f t="shared" si="46"/>
        <v>47951.159999999996</v>
      </c>
      <c r="H109" s="26"/>
      <c r="I109" s="104">
        <v>4</v>
      </c>
      <c r="J109" s="105">
        <v>3000</v>
      </c>
      <c r="K109" s="106">
        <f t="shared" si="48"/>
        <v>750</v>
      </c>
      <c r="L109" s="107">
        <v>4</v>
      </c>
      <c r="M109" s="105">
        <f t="shared" si="47"/>
        <v>2685.324807829938</v>
      </c>
      <c r="N109" s="106">
        <f t="shared" si="40"/>
        <v>671.3312019574845</v>
      </c>
      <c r="O109" s="108">
        <f t="shared" si="41"/>
        <v>0</v>
      </c>
      <c r="P109" s="109">
        <f t="shared" si="42"/>
        <v>-78.668798042515505</v>
      </c>
      <c r="Q109" s="110">
        <f t="shared" si="43"/>
        <v>0.895108269276646</v>
      </c>
      <c r="R109" s="293"/>
      <c r="S109" s="47">
        <v>0.75763888888888897</v>
      </c>
      <c r="T109" s="48">
        <v>0.78795138888888894</v>
      </c>
      <c r="U109" s="111">
        <v>5.3000000000000291</v>
      </c>
      <c r="V109" s="112">
        <v>43.659522921826309</v>
      </c>
      <c r="W109" s="113"/>
      <c r="X109" s="116"/>
      <c r="Y109" s="282"/>
      <c r="Z109" s="283"/>
      <c r="AA109" s="117">
        <f t="shared" si="44"/>
        <v>-314.67519217006202</v>
      </c>
      <c r="AB109" s="110">
        <f t="shared" si="45"/>
        <v>0.895108269276646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1056</v>
      </c>
      <c r="G110" s="103">
        <f t="shared" si="46"/>
        <v>23738.880000000001</v>
      </c>
      <c r="H110" s="26"/>
      <c r="I110" s="104">
        <v>5</v>
      </c>
      <c r="J110" s="105">
        <v>3000</v>
      </c>
      <c r="K110" s="106">
        <f t="shared" si="48"/>
        <v>600</v>
      </c>
      <c r="L110" s="107">
        <v>5</v>
      </c>
      <c r="M110" s="105">
        <f t="shared" si="47"/>
        <v>2686.1817574676325</v>
      </c>
      <c r="N110" s="106">
        <f t="shared" si="40"/>
        <v>537.23635149352651</v>
      </c>
      <c r="O110" s="108">
        <f t="shared" si="41"/>
        <v>0</v>
      </c>
      <c r="P110" s="109">
        <f t="shared" si="42"/>
        <v>-62.763648506473487</v>
      </c>
      <c r="Q110" s="110">
        <f t="shared" si="43"/>
        <v>0.89539391915587752</v>
      </c>
      <c r="R110" s="293"/>
      <c r="S110" s="47">
        <v>0.7909722222222223</v>
      </c>
      <c r="T110" s="48">
        <v>0.80734953703703716</v>
      </c>
      <c r="U110" s="111">
        <v>5</v>
      </c>
      <c r="V110" s="112">
        <v>23.58738377396023</v>
      </c>
      <c r="W110" s="113"/>
      <c r="X110" s="116"/>
      <c r="Y110" s="282"/>
      <c r="Z110" s="283"/>
      <c r="AA110" s="117">
        <f t="shared" si="44"/>
        <v>-313.81824253236755</v>
      </c>
      <c r="AB110" s="110">
        <f t="shared" si="45"/>
        <v>0.89539391915587752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3189</v>
      </c>
      <c r="G111" s="103">
        <f t="shared" si="46"/>
        <v>74208.03</v>
      </c>
      <c r="H111" s="13"/>
      <c r="I111" s="104">
        <v>5</v>
      </c>
      <c r="J111" s="105">
        <v>3000</v>
      </c>
      <c r="K111" s="106">
        <f t="shared" si="48"/>
        <v>600</v>
      </c>
      <c r="L111" s="107">
        <v>5</v>
      </c>
      <c r="M111" s="105">
        <f t="shared" si="47"/>
        <v>2682.8999999999996</v>
      </c>
      <c r="N111" s="106">
        <f t="shared" si="40"/>
        <v>536.57999999999993</v>
      </c>
      <c r="O111" s="108">
        <f t="shared" si="41"/>
        <v>0</v>
      </c>
      <c r="P111" s="109">
        <f t="shared" si="42"/>
        <v>-63.420000000000073</v>
      </c>
      <c r="Q111" s="110">
        <f t="shared" si="43"/>
        <v>0.89429999999999987</v>
      </c>
      <c r="R111" s="293"/>
      <c r="S111" s="47">
        <v>0.81111111111111112</v>
      </c>
      <c r="T111" s="48">
        <v>0.86063657407407412</v>
      </c>
      <c r="U111" s="111">
        <v>5.4166666666665009</v>
      </c>
      <c r="V111" s="112">
        <v>71.318349547131845</v>
      </c>
      <c r="W111" s="113">
        <v>0.86063657407407412</v>
      </c>
      <c r="X111" s="116">
        <v>0.9</v>
      </c>
      <c r="Y111" s="282"/>
      <c r="Z111" s="283"/>
      <c r="AA111" s="117">
        <f t="shared" si="44"/>
        <v>-317.10000000000036</v>
      </c>
      <c r="AB111" s="110">
        <f t="shared" si="45"/>
        <v>0.89429999999999987</v>
      </c>
      <c r="AC111" s="278"/>
    </row>
    <row r="112" spans="1:29" ht="15.75" customHeight="1">
      <c r="A112" s="288"/>
      <c r="B112" s="100" t="s">
        <v>120</v>
      </c>
      <c r="C112" s="280" t="s">
        <v>236</v>
      </c>
      <c r="D112" s="281"/>
      <c r="E112" s="101">
        <v>17.22</v>
      </c>
      <c r="F112" s="102">
        <v>3234</v>
      </c>
      <c r="G112" s="121">
        <f t="shared" si="46"/>
        <v>55689.479999999996</v>
      </c>
      <c r="H112" s="122"/>
      <c r="I112" s="104">
        <v>3</v>
      </c>
      <c r="J112" s="105">
        <v>3300</v>
      </c>
      <c r="K112" s="106">
        <f t="shared" si="48"/>
        <v>1100</v>
      </c>
      <c r="L112" s="107">
        <v>3</v>
      </c>
      <c r="M112" s="105">
        <f t="shared" si="47"/>
        <v>2809.4530904240883</v>
      </c>
      <c r="N112" s="106">
        <f t="shared" si="40"/>
        <v>936.48436347469612</v>
      </c>
      <c r="O112" s="108">
        <f t="shared" si="41"/>
        <v>0</v>
      </c>
      <c r="P112" s="109">
        <f t="shared" si="42"/>
        <v>-163.51563652530388</v>
      </c>
      <c r="Q112" s="110">
        <f t="shared" si="43"/>
        <v>0.85134942134063285</v>
      </c>
      <c r="R112" s="293"/>
      <c r="S112" s="47">
        <v>0.9</v>
      </c>
      <c r="T112" s="120">
        <v>0.94796296296296301</v>
      </c>
      <c r="U112" s="111">
        <v>56.683333333333294</v>
      </c>
      <c r="V112" s="112">
        <v>69.066823240928201</v>
      </c>
      <c r="W112" s="113"/>
      <c r="X112" s="116"/>
      <c r="Y112" s="282"/>
      <c r="Z112" s="283"/>
      <c r="AA112" s="117">
        <f t="shared" si="44"/>
        <v>-490.54690957591174</v>
      </c>
      <c r="AB112" s="110">
        <f t="shared" si="45"/>
        <v>0.85134942134063285</v>
      </c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3100</v>
      </c>
      <c r="K123" s="138">
        <f t="shared" ref="K123" si="50">J123/I123</f>
        <v>775</v>
      </c>
      <c r="L123" s="136">
        <f t="shared" ref="L123:M123" si="51">AVERAGE(L107:L122)</f>
        <v>4</v>
      </c>
      <c r="M123" s="137">
        <f t="shared" si="51"/>
        <v>2724.7636621691622</v>
      </c>
      <c r="N123" s="138">
        <f t="shared" ref="N123:N134" si="52">M123/L123</f>
        <v>681.19091554229055</v>
      </c>
      <c r="O123" s="139">
        <f t="shared" ref="O123:O134" si="53">L123-I123</f>
        <v>0</v>
      </c>
      <c r="P123" s="140">
        <f t="shared" ref="P123:P134" si="54">N123-K123</f>
        <v>-93.809084457709446</v>
      </c>
      <c r="Q123" s="141">
        <f t="shared" ref="Q123:Q134" si="55">N123/K123</f>
        <v>0.87895602005456841</v>
      </c>
      <c r="R123" s="294"/>
      <c r="S123" s="142">
        <v>0.70833333333333337</v>
      </c>
      <c r="T123" s="143">
        <v>0.94796296296296301</v>
      </c>
      <c r="U123" s="144"/>
      <c r="V123" s="166"/>
      <c r="W123" s="99"/>
      <c r="X123" s="69"/>
      <c r="Y123" s="285"/>
      <c r="Z123" s="286"/>
      <c r="AA123" s="168">
        <f t="shared" ref="AA123:AA134" si="56">M123-J123</f>
        <v>-375.23633783083778</v>
      </c>
      <c r="AB123" s="141">
        <f t="shared" ref="AB123:AB134" si="57">M123/J123</f>
        <v>0.87895602005456841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495</v>
      </c>
      <c r="G124" s="148">
        <f t="shared" ref="G124:G134" si="58">E124*F124</f>
        <v>11028.6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9">F124/V124*60</f>
        <v>2944.0888235294142</v>
      </c>
      <c r="N124" s="152">
        <f t="shared" si="52"/>
        <v>588.81776470588284</v>
      </c>
      <c r="O124" s="154">
        <f t="shared" si="53"/>
        <v>0</v>
      </c>
      <c r="P124" s="155">
        <f t="shared" si="54"/>
        <v>-71.182235294117163</v>
      </c>
      <c r="Q124" s="156">
        <f t="shared" si="55"/>
        <v>0.89214812834224677</v>
      </c>
      <c r="R124" s="292">
        <f>Q140</f>
        <v>0.89077335033393623</v>
      </c>
      <c r="S124" s="157">
        <v>0.70833333333333337</v>
      </c>
      <c r="T124" s="158">
        <v>0.71533564814814821</v>
      </c>
      <c r="U124" s="159"/>
      <c r="V124" s="160">
        <v>10.088010851654683</v>
      </c>
      <c r="W124" s="161"/>
      <c r="X124" s="162"/>
      <c r="Y124" s="295"/>
      <c r="Z124" s="296"/>
      <c r="AA124" s="115">
        <f t="shared" si="56"/>
        <v>-355.91117647058581</v>
      </c>
      <c r="AB124" s="156">
        <f t="shared" si="57"/>
        <v>0.89214812834224677</v>
      </c>
      <c r="AC124" s="277">
        <f>AB140</f>
        <v>0.89077335033393623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2293</v>
      </c>
      <c r="G125" s="103">
        <f t="shared" si="58"/>
        <v>32170.789999999997</v>
      </c>
      <c r="H125" s="26">
        <v>2</v>
      </c>
      <c r="I125" s="104">
        <v>3</v>
      </c>
      <c r="J125" s="105">
        <v>3000</v>
      </c>
      <c r="K125" s="106">
        <f t="shared" si="48"/>
        <v>1000</v>
      </c>
      <c r="L125" s="107">
        <v>3</v>
      </c>
      <c r="M125" s="105">
        <f t="shared" si="59"/>
        <v>2702.4151742993904</v>
      </c>
      <c r="N125" s="106">
        <f t="shared" si="52"/>
        <v>900.80505809979684</v>
      </c>
      <c r="O125" s="108">
        <f t="shared" si="53"/>
        <v>0</v>
      </c>
      <c r="P125" s="109">
        <f t="shared" si="54"/>
        <v>-99.194941900203162</v>
      </c>
      <c r="Q125" s="110">
        <f t="shared" si="55"/>
        <v>0.90080505809979683</v>
      </c>
      <c r="R125" s="293"/>
      <c r="S125" s="47">
        <v>0.72569444444444442</v>
      </c>
      <c r="T125" s="48">
        <v>0.76104166666666662</v>
      </c>
      <c r="U125" s="111">
        <v>14.916666666666547</v>
      </c>
      <c r="V125" s="112">
        <v>50.9100160879862</v>
      </c>
      <c r="W125" s="113"/>
      <c r="X125" s="116"/>
      <c r="Y125" s="282"/>
      <c r="Z125" s="283"/>
      <c r="AA125" s="117">
        <f t="shared" si="56"/>
        <v>-297.5848257006096</v>
      </c>
      <c r="AB125" s="110">
        <f t="shared" si="57"/>
        <v>0.90080505809979683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1406</v>
      </c>
      <c r="G126" s="103">
        <f t="shared" si="58"/>
        <v>23480.2</v>
      </c>
      <c r="H126" s="26"/>
      <c r="I126" s="104">
        <v>3</v>
      </c>
      <c r="J126" s="105">
        <v>3600</v>
      </c>
      <c r="K126" s="106">
        <f t="shared" si="48"/>
        <v>1200</v>
      </c>
      <c r="L126" s="107">
        <v>3</v>
      </c>
      <c r="M126" s="105">
        <f t="shared" si="59"/>
        <v>3179.932499999999</v>
      </c>
      <c r="N126" s="106">
        <f t="shared" si="52"/>
        <v>1059.9774999999997</v>
      </c>
      <c r="O126" s="108">
        <f t="shared" si="53"/>
        <v>0</v>
      </c>
      <c r="P126" s="109">
        <f t="shared" si="54"/>
        <v>-140.02250000000026</v>
      </c>
      <c r="Q126" s="110">
        <f t="shared" si="55"/>
        <v>0.88331458333333313</v>
      </c>
      <c r="R126" s="293"/>
      <c r="S126" s="47">
        <v>0.77083333333333326</v>
      </c>
      <c r="T126" s="48">
        <v>0.78924768518518507</v>
      </c>
      <c r="U126" s="111">
        <v>15</v>
      </c>
      <c r="V126" s="112">
        <v>26.528864999492921</v>
      </c>
      <c r="W126" s="113"/>
      <c r="X126" s="116"/>
      <c r="Y126" s="282"/>
      <c r="Z126" s="283"/>
      <c r="AA126" s="117">
        <f t="shared" si="56"/>
        <v>-420.06750000000102</v>
      </c>
      <c r="AB126" s="110">
        <f t="shared" si="57"/>
        <v>0.88331458333333301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444</v>
      </c>
      <c r="G127" s="103">
        <f t="shared" si="58"/>
        <v>8071.92</v>
      </c>
      <c r="H127" s="26">
        <v>2</v>
      </c>
      <c r="I127" s="104">
        <v>3</v>
      </c>
      <c r="J127" s="105">
        <v>3600</v>
      </c>
      <c r="K127" s="106">
        <f t="shared" si="48"/>
        <v>1200</v>
      </c>
      <c r="L127" s="107">
        <v>3</v>
      </c>
      <c r="M127" s="105">
        <f t="shared" si="59"/>
        <v>3178.4031732776734</v>
      </c>
      <c r="N127" s="106">
        <f t="shared" si="52"/>
        <v>1059.4677244258912</v>
      </c>
      <c r="O127" s="108">
        <f t="shared" si="53"/>
        <v>0</v>
      </c>
      <c r="P127" s="109">
        <f t="shared" si="54"/>
        <v>-140.53227557410878</v>
      </c>
      <c r="Q127" s="110">
        <f t="shared" si="55"/>
        <v>0.88288977035490934</v>
      </c>
      <c r="R127" s="293"/>
      <c r="S127" s="47">
        <v>0.79930555555555549</v>
      </c>
      <c r="T127" s="48">
        <v>0.80511574074074066</v>
      </c>
      <c r="U127" s="111">
        <v>15</v>
      </c>
      <c r="V127" s="112">
        <v>8.3815672674804063</v>
      </c>
      <c r="W127" s="113"/>
      <c r="X127" s="116"/>
      <c r="Y127" s="282"/>
      <c r="Z127" s="283"/>
      <c r="AA127" s="117">
        <f t="shared" si="56"/>
        <v>-421.59682672232657</v>
      </c>
      <c r="AB127" s="110">
        <f t="shared" si="57"/>
        <v>0.88288977035490923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1540</v>
      </c>
      <c r="G128" s="103">
        <f t="shared" si="58"/>
        <v>46200</v>
      </c>
      <c r="H128" s="13">
        <v>2</v>
      </c>
      <c r="I128" s="104">
        <v>4</v>
      </c>
      <c r="J128" s="105">
        <v>3600</v>
      </c>
      <c r="K128" s="106">
        <f t="shared" si="48"/>
        <v>900</v>
      </c>
      <c r="L128" s="107">
        <v>4</v>
      </c>
      <c r="M128" s="105">
        <f t="shared" si="59"/>
        <v>3239.4359807736337</v>
      </c>
      <c r="N128" s="106">
        <f t="shared" si="52"/>
        <v>809.85899519340842</v>
      </c>
      <c r="O128" s="108">
        <f t="shared" si="53"/>
        <v>0</v>
      </c>
      <c r="P128" s="109">
        <f t="shared" si="54"/>
        <v>-90.141004806591582</v>
      </c>
      <c r="Q128" s="110">
        <f t="shared" si="55"/>
        <v>0.89984332799267597</v>
      </c>
      <c r="R128" s="293"/>
      <c r="S128" s="47">
        <v>0.81527777777777766</v>
      </c>
      <c r="T128" s="48">
        <v>0.83508101851851835</v>
      </c>
      <c r="U128" s="111">
        <v>14.633333333333276</v>
      </c>
      <c r="V128" s="112">
        <v>28.523483886825655</v>
      </c>
      <c r="W128" s="113"/>
      <c r="X128" s="116"/>
      <c r="Y128" s="282"/>
      <c r="Z128" s="283"/>
      <c r="AA128" s="117">
        <f t="shared" si="56"/>
        <v>-360.56401922636633</v>
      </c>
      <c r="AB128" s="110">
        <f t="shared" si="57"/>
        <v>0.89984332799267597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2952</v>
      </c>
      <c r="G129" s="121">
        <f t="shared" si="58"/>
        <v>42154.559999999998</v>
      </c>
      <c r="H129" s="122">
        <v>2</v>
      </c>
      <c r="I129" s="104">
        <v>3</v>
      </c>
      <c r="J129" s="105">
        <v>3600</v>
      </c>
      <c r="K129" s="106">
        <f t="shared" si="48"/>
        <v>1200</v>
      </c>
      <c r="L129" s="107">
        <v>3</v>
      </c>
      <c r="M129" s="105">
        <f t="shared" si="59"/>
        <v>3181.3069194312834</v>
      </c>
      <c r="N129" s="106">
        <f t="shared" si="52"/>
        <v>1060.4356398104278</v>
      </c>
      <c r="O129" s="108">
        <f t="shared" si="53"/>
        <v>0</v>
      </c>
      <c r="P129" s="109">
        <f t="shared" si="54"/>
        <v>-139.5643601895722</v>
      </c>
      <c r="Q129" s="110">
        <f t="shared" si="55"/>
        <v>0.88369636650868988</v>
      </c>
      <c r="R129" s="293"/>
      <c r="S129" s="47">
        <v>0.84513888888888877</v>
      </c>
      <c r="T129" s="120">
        <v>0.88379629629629619</v>
      </c>
      <c r="U129" s="111">
        <v>15</v>
      </c>
      <c r="V129" s="112">
        <v>55.675231747731978</v>
      </c>
      <c r="W129" s="113"/>
      <c r="X129" s="116"/>
      <c r="Y129" s="282"/>
      <c r="Z129" s="283"/>
      <c r="AA129" s="117">
        <f t="shared" si="56"/>
        <v>-418.6930805687166</v>
      </c>
      <c r="AB129" s="110">
        <f t="shared" si="57"/>
        <v>0.88369636650868988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1359</v>
      </c>
      <c r="G130" s="121">
        <f t="shared" si="58"/>
        <v>30278.52</v>
      </c>
      <c r="H130" s="62"/>
      <c r="I130" s="104">
        <v>5</v>
      </c>
      <c r="J130" s="105">
        <v>3300</v>
      </c>
      <c r="K130" s="106">
        <f t="shared" si="48"/>
        <v>660</v>
      </c>
      <c r="L130" s="107">
        <v>5</v>
      </c>
      <c r="M130" s="105">
        <f t="shared" si="59"/>
        <v>2944.0888235294142</v>
      </c>
      <c r="N130" s="106">
        <f t="shared" si="52"/>
        <v>588.81776470588284</v>
      </c>
      <c r="O130" s="123">
        <f t="shared" si="53"/>
        <v>0</v>
      </c>
      <c r="P130" s="124">
        <f t="shared" si="54"/>
        <v>-71.182235294117163</v>
      </c>
      <c r="Q130" s="125">
        <f t="shared" si="55"/>
        <v>0.89214812834224677</v>
      </c>
      <c r="R130" s="293"/>
      <c r="S130" s="47">
        <v>0.89374999999999982</v>
      </c>
      <c r="T130" s="120">
        <v>0.9129745370370369</v>
      </c>
      <c r="U130" s="111">
        <v>15</v>
      </c>
      <c r="V130" s="112">
        <v>27.69617524727013</v>
      </c>
      <c r="W130" s="113"/>
      <c r="X130" s="116"/>
      <c r="Y130" s="282"/>
      <c r="Z130" s="283"/>
      <c r="AA130" s="117">
        <f t="shared" si="56"/>
        <v>-355.91117647058581</v>
      </c>
      <c r="AB130" s="110">
        <f t="shared" si="57"/>
        <v>0.89214812834224677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5731</v>
      </c>
      <c r="G131" s="121">
        <f t="shared" si="58"/>
        <v>80405.929999999993</v>
      </c>
      <c r="H131" s="62"/>
      <c r="I131" s="104">
        <v>3</v>
      </c>
      <c r="J131" s="105">
        <v>3000</v>
      </c>
      <c r="K131" s="106">
        <f t="shared" si="48"/>
        <v>1000</v>
      </c>
      <c r="L131" s="118">
        <v>3</v>
      </c>
      <c r="M131" s="105">
        <f t="shared" si="59"/>
        <v>2702.4151742993899</v>
      </c>
      <c r="N131" s="106">
        <f t="shared" si="52"/>
        <v>900.80505809979661</v>
      </c>
      <c r="O131" s="123">
        <f t="shared" si="53"/>
        <v>0</v>
      </c>
      <c r="P131" s="124">
        <f t="shared" si="54"/>
        <v>-99.194941900203389</v>
      </c>
      <c r="Q131" s="125">
        <f t="shared" si="55"/>
        <v>0.90080505809979661</v>
      </c>
      <c r="R131" s="293"/>
      <c r="S131" s="47">
        <v>0.9229166666666665</v>
      </c>
      <c r="T131" s="120">
        <v>1.0112731481481481</v>
      </c>
      <c r="U131" s="111">
        <v>15</v>
      </c>
      <c r="V131" s="112">
        <v>127.24173667695113</v>
      </c>
      <c r="W131" s="113"/>
      <c r="X131" s="116"/>
      <c r="Y131" s="282"/>
      <c r="Z131" s="283"/>
      <c r="AA131" s="117">
        <f t="shared" si="56"/>
        <v>-297.58482570061005</v>
      </c>
      <c r="AB131" s="110">
        <f t="shared" si="57"/>
        <v>0.90080505809979661</v>
      </c>
      <c r="AC131" s="278"/>
    </row>
    <row r="132" spans="1:29" ht="15.75" customHeight="1">
      <c r="A132" s="299"/>
      <c r="B132" s="100" t="s">
        <v>120</v>
      </c>
      <c r="C132" s="280" t="s">
        <v>154</v>
      </c>
      <c r="D132" s="281"/>
      <c r="E132" s="101">
        <v>18.18</v>
      </c>
      <c r="F132" s="102">
        <v>869</v>
      </c>
      <c r="G132" s="121">
        <f t="shared" si="58"/>
        <v>15798.42</v>
      </c>
      <c r="H132" s="62"/>
      <c r="I132" s="104">
        <v>3</v>
      </c>
      <c r="J132" s="105">
        <v>3600</v>
      </c>
      <c r="K132" s="106">
        <f t="shared" si="48"/>
        <v>1200</v>
      </c>
      <c r="L132" s="118">
        <v>3</v>
      </c>
      <c r="M132" s="105">
        <f t="shared" si="59"/>
        <v>3178.4031732776734</v>
      </c>
      <c r="N132" s="106">
        <f t="shared" si="52"/>
        <v>1059.4677244258912</v>
      </c>
      <c r="O132" s="123">
        <f t="shared" si="53"/>
        <v>0</v>
      </c>
      <c r="P132" s="124">
        <f t="shared" si="54"/>
        <v>-140.53227557410878</v>
      </c>
      <c r="Q132" s="125">
        <f t="shared" si="55"/>
        <v>0.88288977035490934</v>
      </c>
      <c r="R132" s="293"/>
      <c r="S132" s="47">
        <v>1.0215277777777776</v>
      </c>
      <c r="T132" s="120">
        <v>1.0329166666666665</v>
      </c>
      <c r="U132" s="111">
        <v>14.766666666666524</v>
      </c>
      <c r="V132" s="112">
        <v>16.404463863604668</v>
      </c>
      <c r="W132" s="113"/>
      <c r="X132" s="116"/>
      <c r="Y132" s="282"/>
      <c r="Z132" s="283"/>
      <c r="AA132" s="117">
        <f t="shared" si="56"/>
        <v>-421.59682672232657</v>
      </c>
      <c r="AB132" s="110">
        <f t="shared" si="57"/>
        <v>0.88288977035490923</v>
      </c>
      <c r="AC132" s="278"/>
    </row>
    <row r="133" spans="1:29" ht="15.75" customHeight="1">
      <c r="A133" s="299"/>
      <c r="B133" s="100" t="s">
        <v>120</v>
      </c>
      <c r="C133" s="280" t="s">
        <v>237</v>
      </c>
      <c r="D133" s="281"/>
      <c r="E133" s="101">
        <v>30</v>
      </c>
      <c r="F133" s="102">
        <v>3724</v>
      </c>
      <c r="G133" s="121">
        <f t="shared" si="58"/>
        <v>111720</v>
      </c>
      <c r="H133" s="62"/>
      <c r="I133" s="104">
        <v>4</v>
      </c>
      <c r="J133" s="105">
        <v>3600</v>
      </c>
      <c r="K133" s="106">
        <f t="shared" si="48"/>
        <v>900</v>
      </c>
      <c r="L133" s="118">
        <v>4</v>
      </c>
      <c r="M133" s="105">
        <f t="shared" si="59"/>
        <v>3239.4359807736337</v>
      </c>
      <c r="N133" s="106">
        <f t="shared" si="52"/>
        <v>809.85899519340842</v>
      </c>
      <c r="O133" s="123">
        <f t="shared" si="53"/>
        <v>0</v>
      </c>
      <c r="P133" s="124">
        <f t="shared" si="54"/>
        <v>-90.141004806591582</v>
      </c>
      <c r="Q133" s="125">
        <f t="shared" si="55"/>
        <v>0.89984332799267597</v>
      </c>
      <c r="R133" s="293"/>
      <c r="S133" s="47">
        <v>1.0430555555555554</v>
      </c>
      <c r="T133" s="120">
        <v>1.0909490740740739</v>
      </c>
      <c r="U133" s="111">
        <v>14.600000000000044</v>
      </c>
      <c r="V133" s="112">
        <v>68.974970126323853</v>
      </c>
      <c r="W133" s="113"/>
      <c r="X133" s="116"/>
      <c r="Y133" s="282"/>
      <c r="Z133" s="283"/>
      <c r="AA133" s="117">
        <f t="shared" si="56"/>
        <v>-360.56401922636633</v>
      </c>
      <c r="AB133" s="110">
        <f t="shared" si="57"/>
        <v>0.89984332799267597</v>
      </c>
      <c r="AC133" s="278"/>
    </row>
    <row r="134" spans="1:29" ht="15.75" customHeight="1">
      <c r="A134" s="299"/>
      <c r="B134" s="100" t="s">
        <v>120</v>
      </c>
      <c r="C134" s="280" t="s">
        <v>151</v>
      </c>
      <c r="D134" s="281"/>
      <c r="E134" s="101">
        <v>14.28</v>
      </c>
      <c r="F134" s="102">
        <v>7708</v>
      </c>
      <c r="G134" s="121">
        <f t="shared" si="58"/>
        <v>110070.23999999999</v>
      </c>
      <c r="H134" s="62"/>
      <c r="I134" s="104">
        <v>3</v>
      </c>
      <c r="J134" s="105">
        <v>3600</v>
      </c>
      <c r="K134" s="106">
        <f t="shared" si="48"/>
        <v>1200</v>
      </c>
      <c r="L134" s="118">
        <v>3</v>
      </c>
      <c r="M134" s="105">
        <f t="shared" si="59"/>
        <v>3181.3069194312829</v>
      </c>
      <c r="N134" s="106">
        <f t="shared" si="52"/>
        <v>1060.4356398104276</v>
      </c>
      <c r="O134" s="123">
        <f t="shared" si="53"/>
        <v>0</v>
      </c>
      <c r="P134" s="124">
        <f t="shared" si="54"/>
        <v>-139.56436018957243</v>
      </c>
      <c r="Q134" s="125">
        <f t="shared" si="55"/>
        <v>0.88369636650868966</v>
      </c>
      <c r="R134" s="293"/>
      <c r="S134" s="47">
        <v>1.1006944444444444</v>
      </c>
      <c r="T134" s="120">
        <v>1.2016435185185186</v>
      </c>
      <c r="U134" s="111">
        <v>15</v>
      </c>
      <c r="V134" s="112">
        <v>145.37421623018906</v>
      </c>
      <c r="W134" s="126"/>
      <c r="X134" s="127"/>
      <c r="Y134" s="282"/>
      <c r="Z134" s="283"/>
      <c r="AA134" s="117">
        <f t="shared" si="56"/>
        <v>-418.69308056871705</v>
      </c>
      <c r="AB134" s="110">
        <f t="shared" si="57"/>
        <v>0.88369636650868966</v>
      </c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0">AVERAGE(I124:I139)</f>
        <v>3.5454545454545454</v>
      </c>
      <c r="J140" s="137">
        <f t="shared" si="60"/>
        <v>3436.3636363636365</v>
      </c>
      <c r="K140" s="138">
        <f t="shared" ref="K140" si="61">J140/I140</f>
        <v>969.23076923076928</v>
      </c>
      <c r="L140" s="136">
        <f t="shared" ref="L140:M140" si="62">AVERAGE(L124:L139)</f>
        <v>3.5454545454545454</v>
      </c>
      <c r="M140" s="137">
        <f t="shared" si="62"/>
        <v>3061.0211493293446</v>
      </c>
      <c r="N140" s="138">
        <f t="shared" ref="N140:N152" si="63">M140/L140</f>
        <v>863.36493955443052</v>
      </c>
      <c r="O140" s="139">
        <f t="shared" ref="O140:O152" si="64">L140-I140</f>
        <v>0</v>
      </c>
      <c r="P140" s="140">
        <f t="shared" ref="P140:P152" si="65">N140-K140</f>
        <v>-105.86582967633876</v>
      </c>
      <c r="Q140" s="141">
        <f t="shared" ref="Q140:Q152" si="66">N140/K140</f>
        <v>0.89077335033393623</v>
      </c>
      <c r="R140" s="294"/>
      <c r="S140" s="142">
        <v>0.70833333333333337</v>
      </c>
      <c r="T140" s="143">
        <v>1.2016435185185186</v>
      </c>
      <c r="U140" s="144"/>
      <c r="V140" s="166"/>
      <c r="W140" s="99"/>
      <c r="X140" s="69"/>
      <c r="Y140" s="285"/>
      <c r="Z140" s="286"/>
      <c r="AA140" s="168">
        <f t="shared" ref="AA140:AA152" si="67">M140-J140</f>
        <v>-375.34248703429193</v>
      </c>
      <c r="AB140" s="141">
        <f t="shared" ref="AB140:AB152" si="68">M140/J140</f>
        <v>0.89077335033393623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655</v>
      </c>
      <c r="G141" s="148">
        <f t="shared" ref="G141:G152" si="69">E141*F141</f>
        <v>11907.9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70">F141/V141*60</f>
        <v>2698.6452961672476</v>
      </c>
      <c r="N141" s="152">
        <f t="shared" si="63"/>
        <v>674.66132404181189</v>
      </c>
      <c r="O141" s="154">
        <f t="shared" si="64"/>
        <v>0</v>
      </c>
      <c r="P141" s="155">
        <f t="shared" si="65"/>
        <v>-75.338675958188105</v>
      </c>
      <c r="Q141" s="156">
        <f t="shared" si="66"/>
        <v>0.89954843205574919</v>
      </c>
      <c r="R141" s="292">
        <f>Q157</f>
        <v>0.8882649955028582</v>
      </c>
      <c r="S141" s="157">
        <v>0.70833333333333337</v>
      </c>
      <c r="T141" s="158">
        <v>0.71843750000000006</v>
      </c>
      <c r="U141" s="159"/>
      <c r="V141" s="160">
        <v>14.562862357574685</v>
      </c>
      <c r="W141" s="158"/>
      <c r="X141" s="169"/>
      <c r="Y141" s="295"/>
      <c r="Z141" s="296"/>
      <c r="AA141" s="171">
        <f t="shared" si="67"/>
        <v>-301.35470383275242</v>
      </c>
      <c r="AB141" s="156">
        <f t="shared" si="68"/>
        <v>0.89954843205574919</v>
      </c>
      <c r="AC141" s="277">
        <f>AB157</f>
        <v>0.8882649955028582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1051</v>
      </c>
      <c r="G142" s="103">
        <f t="shared" si="69"/>
        <v>19107.18</v>
      </c>
      <c r="H142" s="26">
        <v>2</v>
      </c>
      <c r="I142" s="104">
        <v>3</v>
      </c>
      <c r="J142" s="105">
        <v>3600</v>
      </c>
      <c r="K142" s="106">
        <f t="shared" si="48"/>
        <v>1200</v>
      </c>
      <c r="L142" s="107">
        <v>3</v>
      </c>
      <c r="M142" s="105">
        <f t="shared" si="70"/>
        <v>3178.970718512257</v>
      </c>
      <c r="N142" s="106">
        <f t="shared" si="63"/>
        <v>1059.6569061707523</v>
      </c>
      <c r="O142" s="108">
        <f t="shared" si="64"/>
        <v>0</v>
      </c>
      <c r="P142" s="109">
        <f t="shared" si="65"/>
        <v>-140.34309382924766</v>
      </c>
      <c r="Q142" s="110">
        <f t="shared" si="66"/>
        <v>0.88304742180896023</v>
      </c>
      <c r="R142" s="293"/>
      <c r="S142" s="47">
        <v>0.72847222222222219</v>
      </c>
      <c r="T142" s="48">
        <v>0.74224537037037031</v>
      </c>
      <c r="U142" s="111">
        <v>15</v>
      </c>
      <c r="V142" s="112">
        <v>19.83660926248222</v>
      </c>
      <c r="W142" s="113"/>
      <c r="X142" s="13"/>
      <c r="Y142" s="282"/>
      <c r="Z142" s="283"/>
      <c r="AA142" s="172">
        <f t="shared" si="67"/>
        <v>-421.02928148774299</v>
      </c>
      <c r="AB142" s="110">
        <f t="shared" si="68"/>
        <v>0.88304742180896023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1157</v>
      </c>
      <c r="G143" s="103">
        <f t="shared" si="69"/>
        <v>28959.710000000003</v>
      </c>
      <c r="H143" s="26">
        <v>2</v>
      </c>
      <c r="I143" s="104">
        <v>5</v>
      </c>
      <c r="J143" s="105">
        <v>3600</v>
      </c>
      <c r="K143" s="106">
        <f t="shared" si="48"/>
        <v>720</v>
      </c>
      <c r="L143" s="107">
        <v>5</v>
      </c>
      <c r="M143" s="105">
        <f t="shared" si="70"/>
        <v>3214.60268314211</v>
      </c>
      <c r="N143" s="106">
        <f t="shared" si="63"/>
        <v>642.92053662842204</v>
      </c>
      <c r="O143" s="108">
        <f t="shared" si="64"/>
        <v>0</v>
      </c>
      <c r="P143" s="109">
        <f t="shared" si="65"/>
        <v>-77.079463371577958</v>
      </c>
      <c r="Q143" s="110">
        <f t="shared" si="66"/>
        <v>0.89294518976169723</v>
      </c>
      <c r="R143" s="293"/>
      <c r="S143" s="47">
        <v>0.75208333333333321</v>
      </c>
      <c r="T143" s="48">
        <v>0.76707175925925919</v>
      </c>
      <c r="U143" s="111">
        <v>15</v>
      </c>
      <c r="V143" s="112">
        <v>21.595203775586192</v>
      </c>
      <c r="W143" s="113"/>
      <c r="X143" s="13"/>
      <c r="Y143" s="282"/>
      <c r="Z143" s="283"/>
      <c r="AA143" s="172">
        <f t="shared" si="67"/>
        <v>-385.39731685789002</v>
      </c>
      <c r="AB143" s="110">
        <f t="shared" si="68"/>
        <v>0.89294518976169723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1392</v>
      </c>
      <c r="G144" s="103">
        <f t="shared" si="69"/>
        <v>34549.440000000002</v>
      </c>
      <c r="H144" s="26">
        <v>2</v>
      </c>
      <c r="I144" s="104">
        <v>5</v>
      </c>
      <c r="J144" s="105">
        <v>3600</v>
      </c>
      <c r="K144" s="106">
        <f t="shared" si="48"/>
        <v>720</v>
      </c>
      <c r="L144" s="107">
        <v>5</v>
      </c>
      <c r="M144" s="105">
        <f t="shared" si="70"/>
        <v>3212.5117767339025</v>
      </c>
      <c r="N144" s="106">
        <f t="shared" si="63"/>
        <v>642.50235534678052</v>
      </c>
      <c r="O144" s="108">
        <f t="shared" si="64"/>
        <v>0</v>
      </c>
      <c r="P144" s="109">
        <f t="shared" si="65"/>
        <v>-77.497644653219481</v>
      </c>
      <c r="Q144" s="110">
        <f t="shared" si="66"/>
        <v>0.89236438242608407</v>
      </c>
      <c r="R144" s="293"/>
      <c r="S144" s="47">
        <v>0.77708333333333313</v>
      </c>
      <c r="T144" s="48">
        <v>0.79512731481481458</v>
      </c>
      <c r="U144" s="111">
        <v>15</v>
      </c>
      <c r="V144" s="112">
        <v>25.998348272177584</v>
      </c>
      <c r="W144" s="113"/>
      <c r="X144" s="13"/>
      <c r="Y144" s="282"/>
      <c r="Z144" s="283"/>
      <c r="AA144" s="172">
        <f t="shared" si="67"/>
        <v>-387.48822326609752</v>
      </c>
      <c r="AB144" s="110">
        <f t="shared" si="68"/>
        <v>0.89236438242608407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1599</v>
      </c>
      <c r="G145" s="103">
        <f t="shared" si="69"/>
        <v>28606.11</v>
      </c>
      <c r="H145" s="13">
        <v>2</v>
      </c>
      <c r="I145" s="104">
        <v>4</v>
      </c>
      <c r="J145" s="105">
        <v>3600</v>
      </c>
      <c r="K145" s="106">
        <f t="shared" si="48"/>
        <v>900</v>
      </c>
      <c r="L145" s="107">
        <v>4</v>
      </c>
      <c r="M145" s="105">
        <f t="shared" si="70"/>
        <v>3179.8113294797786</v>
      </c>
      <c r="N145" s="106">
        <f t="shared" si="63"/>
        <v>794.95283236994464</v>
      </c>
      <c r="O145" s="108">
        <f t="shared" si="64"/>
        <v>0</v>
      </c>
      <c r="P145" s="109">
        <f t="shared" si="65"/>
        <v>-105.04716763005536</v>
      </c>
      <c r="Q145" s="110">
        <f t="shared" si="66"/>
        <v>0.88328092485549403</v>
      </c>
      <c r="R145" s="293"/>
      <c r="S145" s="47">
        <v>0.80486111111111092</v>
      </c>
      <c r="T145" s="48">
        <v>0.82581018518518501</v>
      </c>
      <c r="U145" s="111">
        <v>15</v>
      </c>
      <c r="V145" s="112">
        <v>30.1716014124951</v>
      </c>
      <c r="W145" s="113"/>
      <c r="X145" s="116"/>
      <c r="Y145" s="282"/>
      <c r="Z145" s="283"/>
      <c r="AA145" s="172">
        <f t="shared" si="67"/>
        <v>-420.18867052022142</v>
      </c>
      <c r="AB145" s="110">
        <f t="shared" si="68"/>
        <v>0.88328092485549403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2516</v>
      </c>
      <c r="G146" s="121">
        <f t="shared" si="69"/>
        <v>41916.559999999998</v>
      </c>
      <c r="H146" s="122">
        <v>2</v>
      </c>
      <c r="I146" s="104">
        <v>5</v>
      </c>
      <c r="J146" s="105">
        <v>3600</v>
      </c>
      <c r="K146" s="106">
        <f t="shared" si="48"/>
        <v>720</v>
      </c>
      <c r="L146" s="107">
        <v>5</v>
      </c>
      <c r="M146" s="105">
        <f t="shared" si="70"/>
        <v>3169.0231015247255</v>
      </c>
      <c r="N146" s="106">
        <f t="shared" si="63"/>
        <v>633.80462030494505</v>
      </c>
      <c r="O146" s="108">
        <f t="shared" si="64"/>
        <v>0</v>
      </c>
      <c r="P146" s="109">
        <f t="shared" si="65"/>
        <v>-86.195379695054953</v>
      </c>
      <c r="Q146" s="110">
        <f t="shared" si="66"/>
        <v>0.88028419486797926</v>
      </c>
      <c r="R146" s="293"/>
      <c r="S146" s="47">
        <v>0.83611111111111092</v>
      </c>
      <c r="T146" s="120">
        <v>0.86918981481481461</v>
      </c>
      <c r="U146" s="111">
        <v>14.833333333333307</v>
      </c>
      <c r="V146" s="112">
        <v>47.636131124247086</v>
      </c>
      <c r="W146" s="113"/>
      <c r="X146" s="50"/>
      <c r="Y146" s="282"/>
      <c r="Z146" s="283"/>
      <c r="AA146" s="172">
        <f t="shared" si="67"/>
        <v>-430.97689847527454</v>
      </c>
      <c r="AB146" s="110">
        <f t="shared" si="68"/>
        <v>0.88028419486797926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1302</v>
      </c>
      <c r="G147" s="121">
        <f t="shared" si="69"/>
        <v>23670.36</v>
      </c>
      <c r="H147" s="62"/>
      <c r="I147" s="104">
        <v>4</v>
      </c>
      <c r="J147" s="105">
        <v>3000</v>
      </c>
      <c r="K147" s="106">
        <f t="shared" si="48"/>
        <v>750</v>
      </c>
      <c r="L147" s="107">
        <v>4</v>
      </c>
      <c r="M147" s="105">
        <f t="shared" si="70"/>
        <v>2698.6452961672476</v>
      </c>
      <c r="N147" s="106">
        <f t="shared" si="63"/>
        <v>674.66132404181189</v>
      </c>
      <c r="O147" s="123">
        <f t="shared" si="64"/>
        <v>0</v>
      </c>
      <c r="P147" s="124">
        <f t="shared" si="65"/>
        <v>-75.338675958188105</v>
      </c>
      <c r="Q147" s="125">
        <f t="shared" si="66"/>
        <v>0.89954843205574919</v>
      </c>
      <c r="R147" s="293"/>
      <c r="S147" s="47">
        <v>0.87916666666666643</v>
      </c>
      <c r="T147" s="120">
        <v>0.89925925925925898</v>
      </c>
      <c r="U147" s="111">
        <v>15</v>
      </c>
      <c r="V147" s="112">
        <v>28.947857693988155</v>
      </c>
      <c r="W147" s="113"/>
      <c r="X147" s="116"/>
      <c r="Y147" s="282"/>
      <c r="Z147" s="283"/>
      <c r="AA147" s="172">
        <f t="shared" si="67"/>
        <v>-301.35470383275242</v>
      </c>
      <c r="AB147" s="110">
        <f t="shared" si="68"/>
        <v>0.89954843205574919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2735</v>
      </c>
      <c r="G148" s="121">
        <f t="shared" si="69"/>
        <v>49722.299999999996</v>
      </c>
      <c r="H148" s="62"/>
      <c r="I148" s="104">
        <v>3</v>
      </c>
      <c r="J148" s="105">
        <v>3600</v>
      </c>
      <c r="K148" s="106">
        <f t="shared" si="48"/>
        <v>1200</v>
      </c>
      <c r="L148" s="118">
        <v>3</v>
      </c>
      <c r="M148" s="105">
        <f t="shared" si="70"/>
        <v>3178.970718512257</v>
      </c>
      <c r="N148" s="106">
        <f t="shared" si="63"/>
        <v>1059.6569061707523</v>
      </c>
      <c r="O148" s="123">
        <f t="shared" si="64"/>
        <v>0</v>
      </c>
      <c r="P148" s="124">
        <f t="shared" si="65"/>
        <v>-140.34309382924766</v>
      </c>
      <c r="Q148" s="125">
        <f t="shared" si="66"/>
        <v>0.88304742180896023</v>
      </c>
      <c r="R148" s="293"/>
      <c r="S148" s="47">
        <v>0.90902777777777755</v>
      </c>
      <c r="T148" s="120">
        <v>0.94487268518518497</v>
      </c>
      <c r="U148" s="111">
        <v>15</v>
      </c>
      <c r="V148" s="112">
        <v>51.620481762977043</v>
      </c>
      <c r="W148" s="113"/>
      <c r="X148" s="116"/>
      <c r="Y148" s="282"/>
      <c r="Z148" s="283"/>
      <c r="AA148" s="172">
        <f t="shared" si="67"/>
        <v>-421.02928148774299</v>
      </c>
      <c r="AB148" s="110">
        <f t="shared" si="68"/>
        <v>0.88304742180896023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2315</v>
      </c>
      <c r="G149" s="121">
        <f t="shared" si="69"/>
        <v>57944.450000000004</v>
      </c>
      <c r="H149" s="62"/>
      <c r="I149" s="104">
        <v>5</v>
      </c>
      <c r="J149" s="105">
        <v>3600</v>
      </c>
      <c r="K149" s="106">
        <f t="shared" si="48"/>
        <v>720</v>
      </c>
      <c r="L149" s="118">
        <v>5</v>
      </c>
      <c r="M149" s="105">
        <f t="shared" si="70"/>
        <v>3214.6026831421095</v>
      </c>
      <c r="N149" s="106">
        <f t="shared" si="63"/>
        <v>642.92053662842193</v>
      </c>
      <c r="O149" s="123">
        <f t="shared" si="64"/>
        <v>0</v>
      </c>
      <c r="P149" s="124">
        <f t="shared" si="65"/>
        <v>-77.079463371578072</v>
      </c>
      <c r="Q149" s="125">
        <f t="shared" si="66"/>
        <v>0.89294518976169712</v>
      </c>
      <c r="R149" s="293"/>
      <c r="S149" s="47">
        <v>0.95486111111111083</v>
      </c>
      <c r="T149" s="120">
        <v>0.98486111111111085</v>
      </c>
      <c r="U149" s="111">
        <v>15</v>
      </c>
      <c r="V149" s="112">
        <v>43.209072377253278</v>
      </c>
      <c r="W149" s="126"/>
      <c r="X149" s="127"/>
      <c r="Y149" s="282"/>
      <c r="Z149" s="283"/>
      <c r="AA149" s="172">
        <f t="shared" si="67"/>
        <v>-385.39731685789047</v>
      </c>
      <c r="AB149" s="110">
        <f t="shared" si="68"/>
        <v>0.89294518976169712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3043</v>
      </c>
      <c r="G150" s="121">
        <f t="shared" si="69"/>
        <v>75527.259999999995</v>
      </c>
      <c r="H150" s="62"/>
      <c r="I150" s="104">
        <v>5</v>
      </c>
      <c r="J150" s="105">
        <v>3600</v>
      </c>
      <c r="K150" s="106">
        <f t="shared" si="48"/>
        <v>720</v>
      </c>
      <c r="L150" s="118">
        <v>5</v>
      </c>
      <c r="M150" s="105">
        <f t="shared" si="70"/>
        <v>3212.511776733902</v>
      </c>
      <c r="N150" s="106">
        <f t="shared" si="63"/>
        <v>642.5023553467804</v>
      </c>
      <c r="O150" s="123">
        <f t="shared" si="64"/>
        <v>0</v>
      </c>
      <c r="P150" s="124">
        <f t="shared" si="65"/>
        <v>-77.497644653219595</v>
      </c>
      <c r="Q150" s="125">
        <f t="shared" si="66"/>
        <v>0.89236438242608385</v>
      </c>
      <c r="R150" s="293"/>
      <c r="S150" s="47">
        <v>0.99513888888888857</v>
      </c>
      <c r="T150" s="120">
        <v>1.0346064814814813</v>
      </c>
      <c r="U150" s="111">
        <v>14.799999999999915</v>
      </c>
      <c r="V150" s="112">
        <v>56.834032896721553</v>
      </c>
      <c r="W150" s="126"/>
      <c r="X150" s="127"/>
      <c r="Y150" s="282"/>
      <c r="Z150" s="283"/>
      <c r="AA150" s="172">
        <f t="shared" si="67"/>
        <v>-387.48822326609798</v>
      </c>
      <c r="AB150" s="110">
        <f t="shared" si="68"/>
        <v>0.89236438242608385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4228</v>
      </c>
      <c r="G151" s="121">
        <f t="shared" si="69"/>
        <v>75638.92</v>
      </c>
      <c r="H151" s="62"/>
      <c r="I151" s="104">
        <v>4</v>
      </c>
      <c r="J151" s="105">
        <v>3600</v>
      </c>
      <c r="K151" s="106">
        <f t="shared" si="48"/>
        <v>900</v>
      </c>
      <c r="L151" s="118">
        <v>4</v>
      </c>
      <c r="M151" s="105">
        <f t="shared" si="70"/>
        <v>3179.8113294797777</v>
      </c>
      <c r="N151" s="106">
        <f t="shared" si="63"/>
        <v>794.95283236994442</v>
      </c>
      <c r="O151" s="123">
        <f t="shared" si="64"/>
        <v>0</v>
      </c>
      <c r="P151" s="124">
        <f t="shared" si="65"/>
        <v>-105.04716763005558</v>
      </c>
      <c r="Q151" s="125">
        <f t="shared" si="66"/>
        <v>0.88328092485549381</v>
      </c>
      <c r="R151" s="293"/>
      <c r="S151" s="47">
        <v>1.0444444444444443</v>
      </c>
      <c r="T151" s="120">
        <v>1.0998379629629629</v>
      </c>
      <c r="U151" s="111">
        <v>15</v>
      </c>
      <c r="V151" s="112">
        <v>79.778318181381678</v>
      </c>
      <c r="W151" s="126"/>
      <c r="X151" s="127"/>
      <c r="Y151" s="282"/>
      <c r="Z151" s="283"/>
      <c r="AA151" s="172">
        <f t="shared" si="67"/>
        <v>-420.18867052022233</v>
      </c>
      <c r="AB151" s="110">
        <f t="shared" si="68"/>
        <v>0.88328092485549381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6259</v>
      </c>
      <c r="G152" s="121">
        <f t="shared" si="69"/>
        <v>104274.94</v>
      </c>
      <c r="H152" s="62"/>
      <c r="I152" s="104">
        <v>5</v>
      </c>
      <c r="J152" s="105">
        <v>3600</v>
      </c>
      <c r="K152" s="106">
        <f t="shared" si="48"/>
        <v>720</v>
      </c>
      <c r="L152" s="118">
        <v>5</v>
      </c>
      <c r="M152" s="105">
        <f t="shared" si="70"/>
        <v>3169.023101524725</v>
      </c>
      <c r="N152" s="106">
        <f t="shared" si="63"/>
        <v>633.80462030494505</v>
      </c>
      <c r="O152" s="123">
        <f t="shared" si="64"/>
        <v>0</v>
      </c>
      <c r="P152" s="124">
        <f t="shared" si="65"/>
        <v>-86.195379695054953</v>
      </c>
      <c r="Q152" s="125">
        <f t="shared" si="66"/>
        <v>0.88028419486797926</v>
      </c>
      <c r="R152" s="293"/>
      <c r="S152" s="47">
        <v>1.1097222222222221</v>
      </c>
      <c r="T152" s="120">
        <v>1.1920138888888887</v>
      </c>
      <c r="U152" s="111">
        <v>15</v>
      </c>
      <c r="V152" s="112">
        <v>118.50339614732216</v>
      </c>
      <c r="W152" s="126"/>
      <c r="X152" s="127"/>
      <c r="Y152" s="282"/>
      <c r="Z152" s="283"/>
      <c r="AA152" s="172">
        <f t="shared" si="67"/>
        <v>-430.97689847527499</v>
      </c>
      <c r="AB152" s="110">
        <f t="shared" si="68"/>
        <v>0.88028419486797915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1">AVERAGE(I141:I156)</f>
        <v>4.333333333333333</v>
      </c>
      <c r="J157" s="137">
        <f t="shared" si="71"/>
        <v>3500</v>
      </c>
      <c r="K157" s="138">
        <f t="shared" ref="K157" si="72">J157/I157</f>
        <v>807.69230769230774</v>
      </c>
      <c r="L157" s="136">
        <f t="shared" ref="L157:M157" si="73">AVERAGE(L141:L156)</f>
        <v>4.333333333333333</v>
      </c>
      <c r="M157" s="137">
        <f t="shared" si="73"/>
        <v>3108.9274842600039</v>
      </c>
      <c r="N157" s="138">
        <f>M157/L157</f>
        <v>717.44480406000093</v>
      </c>
      <c r="O157" s="139">
        <f>L157-I157</f>
        <v>0</v>
      </c>
      <c r="P157" s="140">
        <f>N157-K157</f>
        <v>-90.247503632306803</v>
      </c>
      <c r="Q157" s="141">
        <f>N157/K157</f>
        <v>0.8882649955028582</v>
      </c>
      <c r="R157" s="294"/>
      <c r="S157" s="142">
        <v>0.70833333333333337</v>
      </c>
      <c r="T157" s="143">
        <v>1.1920138888888887</v>
      </c>
      <c r="U157" s="144"/>
      <c r="V157" s="166"/>
      <c r="W157" s="167"/>
      <c r="X157" s="138"/>
      <c r="Y157" s="285"/>
      <c r="Z157" s="286"/>
      <c r="AA157" s="174">
        <f>M157-J157</f>
        <v>-391.07251573999611</v>
      </c>
      <c r="AB157" s="141">
        <f>M157/J157</f>
        <v>0.8882649955028582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331" priority="1" operator="greaterThan">
      <formula>0</formula>
    </cfRule>
  </conditionalFormatting>
  <conditionalFormatting sqref="P5:P157 AA5:AA157">
    <cfRule type="cellIs" dxfId="330" priority="4" operator="lessThan">
      <formula>0</formula>
    </cfRule>
  </conditionalFormatting>
  <conditionalFormatting sqref="Q5:Q157 AB5:AB157">
    <cfRule type="cellIs" dxfId="329" priority="2" operator="greaterThan">
      <formula>1</formula>
    </cfRule>
    <cfRule type="cellIs" dxfId="328" priority="3" operator="lessThan">
      <formula>0.8</formula>
    </cfRule>
  </conditionalFormatting>
  <conditionalFormatting sqref="AC5:AC6 R5:R157 AC90:AC95">
    <cfRule type="cellIs" dxfId="327" priority="5" operator="lessThan">
      <formula>0.8</formula>
    </cfRule>
  </conditionalFormatting>
  <conditionalFormatting sqref="AC12:AC20">
    <cfRule type="cellIs" dxfId="326" priority="13" operator="lessThan">
      <formula>0.8</formula>
    </cfRule>
  </conditionalFormatting>
  <conditionalFormatting sqref="AC22:AC27">
    <cfRule type="cellIs" dxfId="325" priority="12" operator="lessThan">
      <formula>0.8</formula>
    </cfRule>
  </conditionalFormatting>
  <conditionalFormatting sqref="AC39">
    <cfRule type="cellIs" dxfId="324" priority="11" operator="lessThan">
      <formula>0.8</formula>
    </cfRule>
  </conditionalFormatting>
  <conditionalFormatting sqref="AC56">
    <cfRule type="cellIs" dxfId="323" priority="7" operator="lessThan">
      <formula>0.8</formula>
    </cfRule>
  </conditionalFormatting>
  <conditionalFormatting sqref="AC73:AC78">
    <cfRule type="cellIs" dxfId="322" priority="6" operator="lessThan">
      <formula>0.8</formula>
    </cfRule>
  </conditionalFormatting>
  <conditionalFormatting sqref="AC107">
    <cfRule type="cellIs" dxfId="321" priority="10" operator="lessThan">
      <formula>0.8</formula>
    </cfRule>
  </conditionalFormatting>
  <conditionalFormatting sqref="AC124">
    <cfRule type="cellIs" dxfId="320" priority="9" operator="lessThan">
      <formula>0.8</formula>
    </cfRule>
  </conditionalFormatting>
  <conditionalFormatting sqref="AC141:AC146">
    <cfRule type="cellIs" dxfId="319" priority="8" operator="lessThan">
      <formula>0.8</formula>
    </cfRule>
  </conditionalFormatting>
  <dataValidations count="1">
    <dataValidation type="list" allowBlank="1" showInputMessage="1" showErrorMessage="1" sqref="Y5:Z157" xr:uid="{19431F64-D894-4749-9517-B1B8BCA1F48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4233-6D6C-4A92-BED2-8F36CBAB7F57}">
  <sheetPr codeName="工作表45">
    <tabColor theme="8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3" sqref="K43"/>
      <selection pane="bottomLeft" activeCell="AA138" sqref="AA138:AB13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76333</v>
      </c>
      <c r="E1" s="88" t="s">
        <v>3</v>
      </c>
      <c r="F1" s="89">
        <f>SUM(G5:G140)</f>
        <v>3529393.2000000007</v>
      </c>
      <c r="G1" s="90" t="s">
        <v>84</v>
      </c>
      <c r="H1" s="91">
        <f>L21+L38+L55+L72+L89+L106+L123+L140</f>
        <v>157.16666666666669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46127</v>
      </c>
      <c r="B2" s="343"/>
      <c r="C2" s="92" t="s">
        <v>40</v>
      </c>
      <c r="D2" s="93">
        <f>AVERAGE(N21,N38,N55,N72,N89,N106,N123,N140)</f>
        <v>127.6377399401259</v>
      </c>
      <c r="E2" s="93" t="s">
        <v>91</v>
      </c>
      <c r="F2" s="94">
        <f>F1/D1</f>
        <v>46.236794047135582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65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3974</v>
      </c>
      <c r="G5" s="148">
        <f t="shared" ref="G5:G7" si="0">E5*F5</f>
        <v>225603.98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1782.35851393189</v>
      </c>
      <c r="N5" s="152">
        <f>M5/L5</f>
        <v>74.264938080495412</v>
      </c>
      <c r="O5" s="154">
        <f>L5-I5</f>
        <v>0</v>
      </c>
      <c r="P5" s="155">
        <f>N5-K5</f>
        <v>-9.0683952528379166</v>
      </c>
      <c r="Q5" s="156">
        <f>N5/K5</f>
        <v>0.89117925696594502</v>
      </c>
      <c r="R5" s="292">
        <f>Q21</f>
        <v>0.89333707492549541</v>
      </c>
      <c r="S5" s="157">
        <v>0.29166666666666669</v>
      </c>
      <c r="T5" s="158">
        <v>0.3845601851851852</v>
      </c>
      <c r="U5" s="159"/>
      <c r="V5" s="160">
        <v>133.77779954830771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-217.64148606811</v>
      </c>
      <c r="AF5" s="132">
        <f>M5/J5</f>
        <v>0.89117925696594502</v>
      </c>
      <c r="AG5" s="367">
        <f>AF21</f>
        <v>0.89333707492549541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2655</v>
      </c>
      <c r="G6" s="103">
        <f t="shared" si="0"/>
        <v>205337.7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1789.4641711229945</v>
      </c>
      <c r="N6" s="106">
        <f>M6/L6</f>
        <v>77.802790048825841</v>
      </c>
      <c r="O6" s="108">
        <f>L6-I6</f>
        <v>0</v>
      </c>
      <c r="P6" s="109">
        <f>N6-K6</f>
        <v>-9.1537316903045962</v>
      </c>
      <c r="Q6" s="110">
        <f>N6/K6</f>
        <v>0.89473208556149719</v>
      </c>
      <c r="R6" s="293"/>
      <c r="S6" s="47">
        <v>0.38750000000000001</v>
      </c>
      <c r="T6" s="48">
        <v>0.44931712962962966</v>
      </c>
      <c r="U6" s="111">
        <v>5</v>
      </c>
      <c r="V6" s="112">
        <v>89.021061483466212</v>
      </c>
      <c r="W6" s="113">
        <v>0.44931712962962966</v>
      </c>
      <c r="X6" s="116">
        <v>0.48819444444444443</v>
      </c>
      <c r="Y6" s="12"/>
      <c r="Z6" s="198"/>
      <c r="AA6" s="282"/>
      <c r="AB6" s="283"/>
      <c r="AC6" s="12">
        <v>3</v>
      </c>
      <c r="AD6" s="198"/>
      <c r="AE6" s="117">
        <f>M6-J6</f>
        <v>-210.53582887700554</v>
      </c>
      <c r="AF6" s="110">
        <f>M6/J6</f>
        <v>0.89473208556149719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5267</v>
      </c>
      <c r="G7" s="103">
        <f t="shared" si="0"/>
        <v>313491.84000000003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1788.1997644980875</v>
      </c>
      <c r="N7" s="106">
        <f>M7/L7</f>
        <v>74.508323520753649</v>
      </c>
      <c r="O7" s="108">
        <f>L7-I7</f>
        <v>0</v>
      </c>
      <c r="P7" s="109">
        <f>N7-K7</f>
        <v>-8.8250098125796796</v>
      </c>
      <c r="Q7" s="110">
        <f>N7/K7</f>
        <v>0.8940998822490438</v>
      </c>
      <c r="R7" s="293"/>
      <c r="S7" s="47">
        <v>0.48819444444444443</v>
      </c>
      <c r="T7" s="48">
        <v>0.61091435185185183</v>
      </c>
      <c r="U7" s="111">
        <v>55.983333333333263</v>
      </c>
      <c r="V7" s="112">
        <v>176.72522179796874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-211.80023550191254</v>
      </c>
      <c r="AF7" s="110">
        <f>M7/J7</f>
        <v>0.89409988224904369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1786.6741498509907</v>
      </c>
      <c r="N21" s="138">
        <f>M21/L21</f>
        <v>75.493273937365799</v>
      </c>
      <c r="O21" s="139">
        <f>L21-I21</f>
        <v>0</v>
      </c>
      <c r="P21" s="140">
        <f>N21-K21</f>
        <v>-9.0137683161553213</v>
      </c>
      <c r="Q21" s="141">
        <f>N21/K21</f>
        <v>0.89333707492549541</v>
      </c>
      <c r="R21" s="294"/>
      <c r="S21" s="142">
        <v>0.29166666666666669</v>
      </c>
      <c r="T21" s="143">
        <v>0.61091435185185183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11</v>
      </c>
      <c r="AD21" s="180">
        <f>SUM(AD5:AD20)</f>
        <v>0</v>
      </c>
      <c r="AE21" s="168">
        <f>M21-J21</f>
        <v>-213.32585014900928</v>
      </c>
      <c r="AF21" s="141">
        <f>M21/J21</f>
        <v>0.89333707492549541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3147</v>
      </c>
      <c r="G22" s="148">
        <f t="shared" ref="G22:G25" si="5">E22*F22</f>
        <v>169182.72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1784.8960953011251</v>
      </c>
      <c r="N22" s="152">
        <f>M22/L22</f>
        <v>89.244804765056259</v>
      </c>
      <c r="O22" s="154">
        <f>L22-I22</f>
        <v>0</v>
      </c>
      <c r="P22" s="155">
        <f>N22-K22</f>
        <v>-10.755195234943741</v>
      </c>
      <c r="Q22" s="156">
        <f>N22/K22</f>
        <v>0.89244804765056263</v>
      </c>
      <c r="R22" s="292">
        <f>Q38</f>
        <v>0.88332604668150005</v>
      </c>
      <c r="S22" s="157">
        <v>0.29166666666666669</v>
      </c>
      <c r="T22" s="158">
        <v>0.36512731481481486</v>
      </c>
      <c r="U22" s="159"/>
      <c r="V22" s="160">
        <v>105.78767049638522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-215.10390469887489</v>
      </c>
      <c r="AF22" s="156">
        <f>M22/J22</f>
        <v>0.89244804765056251</v>
      </c>
      <c r="AG22" s="362">
        <f>AF38</f>
        <v>0.89359727978244774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1662</v>
      </c>
      <c r="G23" s="103">
        <f t="shared" si="5"/>
        <v>78728.94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0.36875000000000002</v>
      </c>
      <c r="T23" s="48">
        <v>0.40752314814814816</v>
      </c>
      <c r="U23" s="111">
        <v>5.2166666666666295</v>
      </c>
      <c r="V23" s="112">
        <v>55.834266517357221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2309</v>
      </c>
      <c r="G24" s="103">
        <f t="shared" si="5"/>
        <v>165208.94999999998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1788.2326750448833</v>
      </c>
      <c r="N24" s="106">
        <f>M24/L24</f>
        <v>81.283303411131058</v>
      </c>
      <c r="O24" s="108">
        <f>L24-I24</f>
        <v>0</v>
      </c>
      <c r="P24" s="109">
        <f>N24-K24</f>
        <v>-9.6257874979598483</v>
      </c>
      <c r="Q24" s="110">
        <f>N24/K24</f>
        <v>0.89411633752244168</v>
      </c>
      <c r="R24" s="293"/>
      <c r="S24" s="47">
        <v>0.41111111111111109</v>
      </c>
      <c r="T24" s="48">
        <v>0.46490740740740738</v>
      </c>
      <c r="U24" s="111">
        <v>5.1666666666666217</v>
      </c>
      <c r="V24" s="112">
        <v>77.473139783961699</v>
      </c>
      <c r="W24" s="113">
        <v>0.46490740740740738</v>
      </c>
      <c r="X24" s="116">
        <v>0.50347222222222221</v>
      </c>
      <c r="Y24" s="12"/>
      <c r="Z24" s="198"/>
      <c r="AA24" s="282"/>
      <c r="AB24" s="283"/>
      <c r="AC24" s="12">
        <v>3</v>
      </c>
      <c r="AD24" s="198"/>
      <c r="AE24" s="117">
        <f>M24-J24</f>
        <v>-211.76732495511669</v>
      </c>
      <c r="AF24" s="110">
        <f>M24/J24</f>
        <v>0.89411633752244168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2886</v>
      </c>
      <c r="G25" s="103">
        <f t="shared" si="5"/>
        <v>171832.44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1789.6494679135735</v>
      </c>
      <c r="N25" s="106">
        <f>M25/L25</f>
        <v>77.810846431024942</v>
      </c>
      <c r="O25" s="108">
        <f>L25-I25</f>
        <v>0</v>
      </c>
      <c r="P25" s="109">
        <f>N25-K25</f>
        <v>-9.1456753081054956</v>
      </c>
      <c r="Q25" s="110">
        <f>N25/K25</f>
        <v>0.89482473395678686</v>
      </c>
      <c r="R25" s="293"/>
      <c r="S25" s="47">
        <v>0.50347222222222221</v>
      </c>
      <c r="T25" s="48">
        <v>0.57065972222222217</v>
      </c>
      <c r="U25" s="111">
        <v>55.533333333333353</v>
      </c>
      <c r="V25" s="112">
        <v>96.756377773729668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-210.35053208642648</v>
      </c>
      <c r="AF25" s="110">
        <f>M25/J25</f>
        <v>0.89482473395678674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1787.1945595648954</v>
      </c>
      <c r="N38" s="138">
        <f>M38/L38</f>
        <v>82.169864807581391</v>
      </c>
      <c r="O38" s="139">
        <f>L38-I38</f>
        <v>0.25</v>
      </c>
      <c r="P38" s="140">
        <f>N38-K38</f>
        <v>-10.853391006372092</v>
      </c>
      <c r="Q38" s="141">
        <f>N38/K38</f>
        <v>0.88332604668150005</v>
      </c>
      <c r="R38" s="294"/>
      <c r="S38" s="142">
        <v>0.29166666666666669</v>
      </c>
      <c r="T38" s="143">
        <v>0.57065972222222217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10</v>
      </c>
      <c r="AD38" s="180">
        <f>SUM(AD22:AD37)</f>
        <v>0</v>
      </c>
      <c r="AE38" s="168">
        <f>M38-J38</f>
        <v>-212.80544043510463</v>
      </c>
      <c r="AF38" s="141">
        <f>M38/J38</f>
        <v>0.89359727978244774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3702</v>
      </c>
      <c r="G39" s="148">
        <f t="shared" ref="G39:G42" si="9">E39*F39</f>
        <v>72929.399999999994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1079.2819098143236</v>
      </c>
      <c r="N39" s="152">
        <f>M39/L39</f>
        <v>83.021685370332591</v>
      </c>
      <c r="O39" s="154">
        <f>L39-I39</f>
        <v>0</v>
      </c>
      <c r="P39" s="155">
        <f>N39-K39</f>
        <v>-9.2860069373597156</v>
      </c>
      <c r="Q39" s="156">
        <f>N39/K39</f>
        <v>0.89940159151193644</v>
      </c>
      <c r="R39" s="292">
        <f>Q55</f>
        <v>0.8945335657989345</v>
      </c>
      <c r="S39" s="157">
        <v>0.20833333333333334</v>
      </c>
      <c r="T39" s="158">
        <v>0.35125000000000001</v>
      </c>
      <c r="U39" s="159"/>
      <c r="V39" s="160">
        <v>205.80350507145332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-120.71809018567637</v>
      </c>
      <c r="AF39" s="156">
        <f>M39/J39</f>
        <v>0.89940159151193633</v>
      </c>
      <c r="AG39" s="277">
        <f>AF55</f>
        <v>0.8945335657989345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2343</v>
      </c>
      <c r="G40" s="103">
        <f t="shared" si="9"/>
        <v>181231.05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1788.966202592414</v>
      </c>
      <c r="N40" s="106">
        <f>M40/L40</f>
        <v>68.806392407400537</v>
      </c>
      <c r="O40" s="108">
        <f>L40-I40</f>
        <v>0</v>
      </c>
      <c r="P40" s="109">
        <f>N40-K40</f>
        <v>-8.1166845156763827</v>
      </c>
      <c r="Q40" s="110">
        <f>N40/K40</f>
        <v>0.89448310129620701</v>
      </c>
      <c r="R40" s="293"/>
      <c r="S40" s="47">
        <v>0.35416666666666663</v>
      </c>
      <c r="T40" s="48">
        <v>0.40872685185185181</v>
      </c>
      <c r="U40" s="111">
        <v>5</v>
      </c>
      <c r="V40" s="112">
        <v>78.581696957876403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-211.03379740758601</v>
      </c>
      <c r="AF40" s="110">
        <f>M40/J40</f>
        <v>0.89448310129620701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1851</v>
      </c>
      <c r="G41" s="103">
        <f t="shared" si="9"/>
        <v>109838.34000000001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1785.0164953622489</v>
      </c>
      <c r="N41" s="106">
        <f>M41/L41</f>
        <v>74.375687306760369</v>
      </c>
      <c r="O41" s="108">
        <f>L41-I41</f>
        <v>0</v>
      </c>
      <c r="P41" s="109">
        <f>N41-K41</f>
        <v>-8.9576460265729594</v>
      </c>
      <c r="Q41" s="110">
        <f>N41/K41</f>
        <v>0.89250824768112447</v>
      </c>
      <c r="R41" s="293"/>
      <c r="S41" s="47">
        <v>0.41249999999999998</v>
      </c>
      <c r="T41" s="48">
        <v>0.4557060185185185</v>
      </c>
      <c r="U41" s="111">
        <v>5.4333333333333567</v>
      </c>
      <c r="V41" s="112">
        <v>62.217912433051012</v>
      </c>
      <c r="W41" s="113">
        <v>0.4557060185185185</v>
      </c>
      <c r="X41" s="116">
        <v>0.49513888888888885</v>
      </c>
      <c r="Y41" s="12"/>
      <c r="Z41" s="198"/>
      <c r="AA41" s="282"/>
      <c r="AB41" s="283"/>
      <c r="AC41" s="12">
        <v>1</v>
      </c>
      <c r="AD41" s="198"/>
      <c r="AE41" s="117">
        <f>M41-J41</f>
        <v>-214.98350463775114</v>
      </c>
      <c r="AF41" s="110">
        <f>M41/J41</f>
        <v>0.89250824768112447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4006</v>
      </c>
      <c r="G42" s="103">
        <f t="shared" si="9"/>
        <v>235032.02000000002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1787.3770659833431</v>
      </c>
      <c r="N42" s="106">
        <f>M42/L42</f>
        <v>77.712046347101875</v>
      </c>
      <c r="O42" s="108">
        <f>L42-I42</f>
        <v>0</v>
      </c>
      <c r="P42" s="109">
        <f>N42-K42</f>
        <v>-9.2444753920285621</v>
      </c>
      <c r="Q42" s="110">
        <f>N42/K42</f>
        <v>0.8936885329916715</v>
      </c>
      <c r="R42" s="293"/>
      <c r="S42" s="47">
        <v>0.49513888888888885</v>
      </c>
      <c r="T42" s="48">
        <v>0.58851851851851844</v>
      </c>
      <c r="U42" s="111">
        <v>56.78333333333331</v>
      </c>
      <c r="V42" s="112">
        <v>134.47638138277421</v>
      </c>
      <c r="W42" s="113"/>
      <c r="X42" s="116"/>
      <c r="Y42" s="12"/>
      <c r="Z42" s="198"/>
      <c r="AA42" s="282"/>
      <c r="AB42" s="283"/>
      <c r="AC42" s="12">
        <v>4</v>
      </c>
      <c r="AD42" s="198"/>
      <c r="AE42" s="117">
        <f>M42-J42</f>
        <v>-212.62293401665693</v>
      </c>
      <c r="AF42" s="110">
        <f>M42/J42</f>
        <v>0.8936885329916715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1610.1604184380822</v>
      </c>
      <c r="N55" s="138">
        <f>M55/L55</f>
        <v>74.891182252934058</v>
      </c>
      <c r="O55" s="139">
        <f>L55-I55</f>
        <v>0</v>
      </c>
      <c r="P55" s="140">
        <f>N55-K55</f>
        <v>-8.8297479796240879</v>
      </c>
      <c r="Q55" s="141">
        <f>N55/K55</f>
        <v>0.8945335657989345</v>
      </c>
      <c r="R55" s="294"/>
      <c r="S55" s="142">
        <v>0.20833333333333334</v>
      </c>
      <c r="T55" s="143">
        <v>0.58851851851851844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12</v>
      </c>
      <c r="AD55" s="191">
        <f>SUM(AD39:AD54)</f>
        <v>0</v>
      </c>
      <c r="AE55" s="168">
        <f>M55-J55</f>
        <v>-189.83958156191784</v>
      </c>
      <c r="AF55" s="141">
        <f>M55/J55</f>
        <v>0.8945335657989345</v>
      </c>
      <c r="AG55" s="279"/>
    </row>
    <row r="56" spans="1:33" ht="15.75" customHeight="1">
      <c r="A56" s="297" t="s">
        <v>205</v>
      </c>
      <c r="B56" s="114" t="s">
        <v>241</v>
      </c>
      <c r="C56" s="365" t="s">
        <v>242</v>
      </c>
      <c r="D56" s="365"/>
      <c r="E56" s="147">
        <v>28.86</v>
      </c>
      <c r="F56" s="97">
        <v>5246</v>
      </c>
      <c r="G56" s="148">
        <f t="shared" ref="G56:G59" si="13">E56*F56</f>
        <v>151399.56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3031.363262954013</v>
      </c>
      <c r="N56" s="152">
        <f>M56/L56</f>
        <v>159.54543489231648</v>
      </c>
      <c r="O56" s="154">
        <f>L56-I56</f>
        <v>0</v>
      </c>
      <c r="P56" s="155">
        <f>N56-K56</f>
        <v>-29.928249318209851</v>
      </c>
      <c r="Q56" s="156">
        <f>N56/K56</f>
        <v>0.84204535082055909</v>
      </c>
      <c r="R56" s="292">
        <f>Q72</f>
        <v>0.85432832523010227</v>
      </c>
      <c r="S56" s="157">
        <v>0.20833333333333334</v>
      </c>
      <c r="T56" s="158">
        <v>0.28043981481481484</v>
      </c>
      <c r="U56" s="159"/>
      <c r="V56" s="160">
        <v>103.83447073026531</v>
      </c>
      <c r="W56" s="158"/>
      <c r="X56" s="169"/>
      <c r="Y56" s="12"/>
      <c r="Z56" s="198"/>
      <c r="AA56" s="295"/>
      <c r="AB56" s="296"/>
      <c r="AC56" s="12">
        <v>3</v>
      </c>
      <c r="AD56" s="198"/>
      <c r="AE56" s="115">
        <f>M56-J56</f>
        <v>-568.63673704598705</v>
      </c>
      <c r="AF56" s="156">
        <f>M56/J56</f>
        <v>0.8420453508205592</v>
      </c>
      <c r="AG56" s="277">
        <f>AF72</f>
        <v>0.85432832523010216</v>
      </c>
    </row>
    <row r="57" spans="1:33" ht="15.75" customHeight="1">
      <c r="A57" s="298"/>
      <c r="B57" s="100" t="s">
        <v>241</v>
      </c>
      <c r="C57" s="366" t="s">
        <v>243</v>
      </c>
      <c r="D57" s="366"/>
      <c r="E57" s="101">
        <v>38.479999999999997</v>
      </c>
      <c r="F57" s="102">
        <v>5428</v>
      </c>
      <c r="G57" s="103">
        <f t="shared" si="13"/>
        <v>208869.43999999997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3047.7600000000007</v>
      </c>
      <c r="N57" s="106">
        <f>M57/L57</f>
        <v>152.38800000000003</v>
      </c>
      <c r="O57" s="108">
        <f>L57-I57</f>
        <v>0</v>
      </c>
      <c r="P57" s="109">
        <f>N57-K57</f>
        <v>-27.611999999999966</v>
      </c>
      <c r="Q57" s="110">
        <f>N57/K57</f>
        <v>0.84660000000000024</v>
      </c>
      <c r="R57" s="293"/>
      <c r="S57" s="47">
        <v>0.28402777777777777</v>
      </c>
      <c r="T57" s="48">
        <v>0.35822916666666665</v>
      </c>
      <c r="U57" s="111">
        <v>5.1666666666666217</v>
      </c>
      <c r="V57" s="112">
        <v>106.85880778014014</v>
      </c>
      <c r="W57" s="113"/>
      <c r="X57" s="116"/>
      <c r="Y57" s="12"/>
      <c r="Z57" s="198"/>
      <c r="AA57" s="282"/>
      <c r="AB57" s="283"/>
      <c r="AC57" s="12">
        <v>3</v>
      </c>
      <c r="AD57" s="198"/>
      <c r="AE57" s="117">
        <f>M57-J57</f>
        <v>-552.23999999999933</v>
      </c>
      <c r="AF57" s="110">
        <f>M57/J57</f>
        <v>0.84660000000000024</v>
      </c>
      <c r="AG57" s="278"/>
    </row>
    <row r="58" spans="1:33" ht="15.75" customHeight="1">
      <c r="A58" s="298"/>
      <c r="B58" s="100" t="s">
        <v>241</v>
      </c>
      <c r="C58" s="366" t="s">
        <v>244</v>
      </c>
      <c r="D58" s="366"/>
      <c r="E58" s="101">
        <v>37.799999999999997</v>
      </c>
      <c r="F58" s="102">
        <v>7519</v>
      </c>
      <c r="G58" s="103">
        <f t="shared" si="13"/>
        <v>284218.19999999995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3047.0255999999995</v>
      </c>
      <c r="N58" s="106">
        <f>M58/L58</f>
        <v>145.0964571428571</v>
      </c>
      <c r="O58" s="108">
        <f>L58-I58</f>
        <v>0</v>
      </c>
      <c r="P58" s="109">
        <f>N58-K58</f>
        <v>-26.332114285714312</v>
      </c>
      <c r="Q58" s="110">
        <f>N58/K58</f>
        <v>0.84639599999999982</v>
      </c>
      <c r="R58" s="293"/>
      <c r="S58" s="47">
        <v>0.3611111111111111</v>
      </c>
      <c r="T58" s="48">
        <v>0.46392361111111113</v>
      </c>
      <c r="U58" s="111">
        <v>5</v>
      </c>
      <c r="V58" s="112">
        <v>148.05914331668237</v>
      </c>
      <c r="W58" s="113">
        <v>0.46392361111111113</v>
      </c>
      <c r="X58" s="116">
        <v>0.50277777777777777</v>
      </c>
      <c r="Y58" s="12"/>
      <c r="Z58" s="198"/>
      <c r="AA58" s="282"/>
      <c r="AB58" s="283"/>
      <c r="AC58" s="12">
        <v>4</v>
      </c>
      <c r="AD58" s="198"/>
      <c r="AE58" s="117">
        <f>M58-J58</f>
        <v>-552.97440000000051</v>
      </c>
      <c r="AF58" s="110">
        <f>M58/J58</f>
        <v>0.84639599999999982</v>
      </c>
      <c r="AG58" s="278"/>
    </row>
    <row r="59" spans="1:33" ht="15.75" customHeight="1">
      <c r="A59" s="298"/>
      <c r="B59" s="100" t="s">
        <v>176</v>
      </c>
      <c r="C59" s="366" t="s">
        <v>177</v>
      </c>
      <c r="D59" s="366"/>
      <c r="E59" s="101">
        <v>29.97</v>
      </c>
      <c r="F59" s="102">
        <v>2739</v>
      </c>
      <c r="G59" s="103">
        <f t="shared" si="13"/>
        <v>82087.83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2484.1730769230767</v>
      </c>
      <c r="N59" s="106">
        <f>M59/L59</f>
        <v>118.29395604395603</v>
      </c>
      <c r="O59" s="108">
        <f>L59-I59</f>
        <v>0</v>
      </c>
      <c r="P59" s="109">
        <f>N59-K59</f>
        <v>-14.563186813186832</v>
      </c>
      <c r="Q59" s="110">
        <f>N59/K59</f>
        <v>0.89038461538461522</v>
      </c>
      <c r="R59" s="293"/>
      <c r="S59" s="47">
        <v>0.50277777777777777</v>
      </c>
      <c r="T59" s="48">
        <v>0.54871527777777773</v>
      </c>
      <c r="U59" s="111">
        <v>55.949999999999953</v>
      </c>
      <c r="V59" s="112">
        <v>66.154810840939177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>M59-J59</f>
        <v>-305.82692307692332</v>
      </c>
      <c r="AF59" s="200">
        <f>M59/J59</f>
        <v>0.89038461538461533</v>
      </c>
      <c r="AG59" s="278"/>
    </row>
    <row r="60" spans="1:33" ht="15.75" customHeight="1">
      <c r="A60" s="299"/>
      <c r="B60" s="100"/>
      <c r="C60" s="366"/>
      <c r="D60" s="366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2902.5804849692722</v>
      </c>
      <c r="N72" s="138">
        <f t="shared" ref="N72:N77" si="18">M72/L72</f>
        <v>143.33730789971716</v>
      </c>
      <c r="O72" s="139">
        <f t="shared" ref="O72:O77" si="19">L72-I72</f>
        <v>0</v>
      </c>
      <c r="P72" s="140">
        <f t="shared" ref="P72:P77" si="20">N72-K72</f>
        <v>-24.440469878060611</v>
      </c>
      <c r="Q72" s="141">
        <f t="shared" ref="Q72:Q77" si="21">N72/K72</f>
        <v>0.85432832523010227</v>
      </c>
      <c r="R72" s="294"/>
      <c r="S72" s="142">
        <v>0.20833333333333334</v>
      </c>
      <c r="T72" s="143">
        <v>0.54871527777777773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 t="shared" ref="AE72:AE77" si="22">M72-J72</f>
        <v>-494.91951503072778</v>
      </c>
      <c r="AF72" s="141">
        <f t="shared" ref="AF72:AF77" si="23">M72/J72</f>
        <v>0.85432832523010216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544</v>
      </c>
      <c r="G73" s="148">
        <f t="shared" ref="G73:G77" si="24">E73*F73</f>
        <v>14715.2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2964.5316168126105</v>
      </c>
      <c r="N73" s="152">
        <f t="shared" si="18"/>
        <v>494.08860280210178</v>
      </c>
      <c r="O73" s="154">
        <f t="shared" si="19"/>
        <v>0</v>
      </c>
      <c r="P73" s="155">
        <f t="shared" si="20"/>
        <v>-51.411397197898225</v>
      </c>
      <c r="Q73" s="156">
        <f t="shared" si="21"/>
        <v>0.90575362566838091</v>
      </c>
      <c r="R73" s="292">
        <f>Q89</f>
        <v>0.88987694826665897</v>
      </c>
      <c r="S73" s="206">
        <v>0.25</v>
      </c>
      <c r="T73" s="158">
        <v>0.25763888888888886</v>
      </c>
      <c r="U73" s="159"/>
      <c r="V73" s="160">
        <v>11.010170987851936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2"/>
        <v>-308.46838318738946</v>
      </c>
      <c r="AF73" s="156">
        <f t="shared" si="23"/>
        <v>0.9057536256683808</v>
      </c>
      <c r="AG73" s="277">
        <f>AF89</f>
        <v>0.88987694826665897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1151</v>
      </c>
      <c r="G74" s="103">
        <f t="shared" si="24"/>
        <v>30167.710000000003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2961.7101263350382</v>
      </c>
      <c r="N74" s="106">
        <f t="shared" si="18"/>
        <v>493.61835438917302</v>
      </c>
      <c r="O74" s="108">
        <f t="shared" si="19"/>
        <v>0</v>
      </c>
      <c r="P74" s="109">
        <f t="shared" si="20"/>
        <v>-51.881645610826979</v>
      </c>
      <c r="Q74" s="110">
        <f t="shared" si="21"/>
        <v>0.90489157541553256</v>
      </c>
      <c r="R74" s="293"/>
      <c r="S74" s="47">
        <v>0.26111111111111107</v>
      </c>
      <c r="T74" s="48">
        <v>0.2773032407407407</v>
      </c>
      <c r="U74" s="111">
        <v>4.9999999999999822</v>
      </c>
      <c r="V74" s="112">
        <v>23.317609439873898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-311.28987366496176</v>
      </c>
      <c r="AF74" s="110">
        <f t="shared" si="23"/>
        <v>0.90489157541553267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1115</v>
      </c>
      <c r="G75" s="103">
        <f t="shared" si="24"/>
        <v>24440.800000000003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3265.8949763033124</v>
      </c>
      <c r="N75" s="106">
        <f t="shared" si="18"/>
        <v>544.31582938388544</v>
      </c>
      <c r="O75" s="108">
        <f t="shared" si="19"/>
        <v>0</v>
      </c>
      <c r="P75" s="109">
        <f t="shared" si="20"/>
        <v>-55.684170616114557</v>
      </c>
      <c r="Q75" s="110">
        <f t="shared" si="21"/>
        <v>0.90719304897314246</v>
      </c>
      <c r="R75" s="293"/>
      <c r="S75" s="47">
        <v>0.28124999999999994</v>
      </c>
      <c r="T75" s="48">
        <v>0.29547453703703697</v>
      </c>
      <c r="U75" s="111">
        <v>5.6833333333333158</v>
      </c>
      <c r="V75" s="112">
        <v>20.484430909570932</v>
      </c>
      <c r="W75" s="113"/>
      <c r="X75" s="116"/>
      <c r="Y75" s="12"/>
      <c r="Z75" s="198"/>
      <c r="AA75" s="282"/>
      <c r="AB75" s="283"/>
      <c r="AC75" s="12">
        <v>1</v>
      </c>
      <c r="AD75" s="198"/>
      <c r="AE75" s="117">
        <f t="shared" si="22"/>
        <v>-334.10502369668757</v>
      </c>
      <c r="AF75" s="110">
        <f t="shared" si="23"/>
        <v>0.90719304897314235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2892</v>
      </c>
      <c r="G76" s="103">
        <f t="shared" si="24"/>
        <v>87801.12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2652.1180131291835</v>
      </c>
      <c r="N76" s="106">
        <f t="shared" si="18"/>
        <v>241.1016375571985</v>
      </c>
      <c r="O76" s="108">
        <f t="shared" si="19"/>
        <v>0</v>
      </c>
      <c r="P76" s="109">
        <f t="shared" si="20"/>
        <v>-31.625635170074247</v>
      </c>
      <c r="Q76" s="110">
        <f t="shared" si="21"/>
        <v>0.88403933770972776</v>
      </c>
      <c r="R76" s="293"/>
      <c r="S76" s="47">
        <v>0.29930555555555549</v>
      </c>
      <c r="T76" s="48">
        <v>0.34473379629629625</v>
      </c>
      <c r="U76" s="111">
        <v>5.5166666666666764</v>
      </c>
      <c r="V76" s="112">
        <v>65.426952775478895</v>
      </c>
      <c r="W76" s="113"/>
      <c r="X76" s="13"/>
      <c r="Y76" s="12"/>
      <c r="Z76" s="198"/>
      <c r="AA76" s="282"/>
      <c r="AB76" s="283"/>
      <c r="AC76" s="12">
        <v>3</v>
      </c>
      <c r="AD76" s="198"/>
      <c r="AE76" s="117">
        <f t="shared" si="22"/>
        <v>-347.88198687081649</v>
      </c>
      <c r="AF76" s="110">
        <f t="shared" si="23"/>
        <v>0.88403933770972787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3774</v>
      </c>
      <c r="G77" s="103">
        <f t="shared" si="24"/>
        <v>87519.06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2078.7599999999998</v>
      </c>
      <c r="N77" s="106">
        <f t="shared" si="18"/>
        <v>346.46</v>
      </c>
      <c r="O77" s="108">
        <f t="shared" si="19"/>
        <v>0</v>
      </c>
      <c r="P77" s="109">
        <f t="shared" si="20"/>
        <v>-70.206666666666706</v>
      </c>
      <c r="Q77" s="110">
        <f t="shared" si="21"/>
        <v>0.83150399999999991</v>
      </c>
      <c r="R77" s="293"/>
      <c r="S77" s="47">
        <v>0.3479166666666666</v>
      </c>
      <c r="T77" s="48">
        <v>0.42355324074074069</v>
      </c>
      <c r="U77" s="111">
        <v>4.5833333333333037</v>
      </c>
      <c r="V77" s="112">
        <v>108.93032384690875</v>
      </c>
      <c r="W77" s="113"/>
      <c r="X77" s="13"/>
      <c r="Y77" s="12"/>
      <c r="Z77" s="198"/>
      <c r="AA77" s="282"/>
      <c r="AB77" s="283"/>
      <c r="AC77" s="12">
        <v>4</v>
      </c>
      <c r="AD77" s="198"/>
      <c r="AE77" s="117">
        <f t="shared" si="22"/>
        <v>-421.24000000000024</v>
      </c>
      <c r="AF77" s="110">
        <f t="shared" si="23"/>
        <v>0.83150399999999991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2784.6029465160291</v>
      </c>
      <c r="N89" s="138">
        <f>M89/L89</f>
        <v>397.80042093086132</v>
      </c>
      <c r="O89" s="139">
        <f>L89-I89</f>
        <v>0</v>
      </c>
      <c r="P89" s="140">
        <f>N89-K89</f>
        <v>-49.228150497710089</v>
      </c>
      <c r="Q89" s="141">
        <f>N89/K89</f>
        <v>0.88987694826665897</v>
      </c>
      <c r="R89" s="294"/>
      <c r="S89" s="142">
        <v>0.25</v>
      </c>
      <c r="T89" s="143">
        <v>0.42355324074074069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10</v>
      </c>
      <c r="AD89" s="191">
        <f>SUM(AD73:AD88)</f>
        <v>0</v>
      </c>
      <c r="AE89" s="168">
        <f>M89-J89</f>
        <v>-344.59705348397074</v>
      </c>
      <c r="AF89" s="141">
        <f>M89/J89</f>
        <v>0.88987694826665897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1210</v>
      </c>
      <c r="G90" s="148">
        <f t="shared" ref="G90:G91" si="28">E90*F90</f>
        <v>70385.7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1607.1428571428605</v>
      </c>
      <c r="N90" s="152">
        <f>M90/L90</f>
        <v>84.586466165413711</v>
      </c>
      <c r="O90" s="154">
        <f>L90-I90</f>
        <v>0</v>
      </c>
      <c r="P90" s="155">
        <f>N90-K90</f>
        <v>-10.150375939849454</v>
      </c>
      <c r="Q90" s="156">
        <f>N90/K90</f>
        <v>0.89285714285714468</v>
      </c>
      <c r="R90" s="292">
        <f>Q106</f>
        <v>0.89242089473545561</v>
      </c>
      <c r="S90" s="157">
        <v>0.70833333333333337</v>
      </c>
      <c r="T90" s="158">
        <v>0.73969907407407409</v>
      </c>
      <c r="U90" s="159"/>
      <c r="V90" s="160">
        <v>45.17333333333324</v>
      </c>
      <c r="W90" s="158"/>
      <c r="X90" s="169"/>
      <c r="Y90" s="196"/>
      <c r="Z90" s="197"/>
      <c r="AA90" s="295"/>
      <c r="AB90" s="296"/>
      <c r="AC90" s="196">
        <v>2</v>
      </c>
      <c r="AD90" s="197"/>
      <c r="AE90" s="115">
        <f>M90-J90</f>
        <v>-192.85714285713948</v>
      </c>
      <c r="AF90" s="156">
        <f>M90/J90</f>
        <v>0.89285714285714468</v>
      </c>
      <c r="AG90" s="277">
        <f>AF106</f>
        <v>0.89242089473545561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2343</v>
      </c>
      <c r="G91" s="103">
        <f t="shared" si="28"/>
        <v>105388.14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1605.5723639047796</v>
      </c>
      <c r="N91" s="106">
        <f>M91/L91</f>
        <v>76.455826852608553</v>
      </c>
      <c r="O91" s="108">
        <f>L91-I91</f>
        <v>0</v>
      </c>
      <c r="P91" s="109">
        <f>N91-K91</f>
        <v>-9.2584588616771555</v>
      </c>
      <c r="Q91" s="110">
        <f>N91/K91</f>
        <v>0.89198464661376653</v>
      </c>
      <c r="R91" s="293"/>
      <c r="S91" s="47">
        <v>0.74375000000000002</v>
      </c>
      <c r="T91" s="48">
        <v>0.80454861111111109</v>
      </c>
      <c r="U91" s="111">
        <v>5.8333333333333393</v>
      </c>
      <c r="V91" s="112">
        <v>87.557560880100738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-194.42763609522035</v>
      </c>
      <c r="AF91" s="110">
        <f>M91/J91</f>
        <v>0.89198464661376642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1606.3576105238201</v>
      </c>
      <c r="N106" s="138">
        <f>M106/L106</f>
        <v>80.317880526191004</v>
      </c>
      <c r="O106" s="139">
        <f>L106-I106</f>
        <v>0</v>
      </c>
      <c r="P106" s="140">
        <f>N106-K106</f>
        <v>-9.6821194738089957</v>
      </c>
      <c r="Q106" s="141">
        <f>N106/K106</f>
        <v>0.89242089473545561</v>
      </c>
      <c r="R106" s="294"/>
      <c r="S106" s="142">
        <v>0.70833333333333337</v>
      </c>
      <c r="T106" s="143">
        <v>0.80454861111111109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5</v>
      </c>
      <c r="AD106" s="180">
        <f t="shared" si="34"/>
        <v>0</v>
      </c>
      <c r="AE106" s="168">
        <f>M106-J106</f>
        <v>-193.64238947617991</v>
      </c>
      <c r="AF106" s="141">
        <f>M106/J106</f>
        <v>0.89242089473545561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1061</v>
      </c>
      <c r="G107" s="148">
        <f t="shared" ref="G107:G108" si="35">E107*F107</f>
        <v>57389.490000000005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1786.0000000000002</v>
      </c>
      <c r="N107" s="152">
        <f>M107/L107</f>
        <v>89.300000000000011</v>
      </c>
      <c r="O107" s="154">
        <f>L107-I107</f>
        <v>1</v>
      </c>
      <c r="P107" s="155">
        <f>N107-K107</f>
        <v>-15.963157894736824</v>
      </c>
      <c r="Q107" s="156">
        <f>N107/K107</f>
        <v>0.84835000000000016</v>
      </c>
      <c r="R107" s="292">
        <f>Q123</f>
        <v>0.87063199781659417</v>
      </c>
      <c r="S107" s="157">
        <v>0.70833333333333337</v>
      </c>
      <c r="T107" s="158">
        <v>0.73307870370370376</v>
      </c>
      <c r="U107" s="159"/>
      <c r="V107" s="160">
        <v>35.643896976483759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-213.99999999999977</v>
      </c>
      <c r="AF107" s="156">
        <f>M107/J107</f>
        <v>0.89300000000000013</v>
      </c>
      <c r="AG107" s="362">
        <f>AF123</f>
        <v>0.89295589519650687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2233</v>
      </c>
      <c r="G108" s="103">
        <f t="shared" si="35"/>
        <v>113146.11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1785.8235807860274</v>
      </c>
      <c r="N108" s="106">
        <f>M108/L108</f>
        <v>89.291179039301369</v>
      </c>
      <c r="O108" s="108">
        <f>L108-I108</f>
        <v>0</v>
      </c>
      <c r="P108" s="109">
        <f>N108-K108</f>
        <v>-10.708820960698631</v>
      </c>
      <c r="Q108" s="110">
        <f>N108/K108</f>
        <v>0.89291179039301372</v>
      </c>
      <c r="R108" s="293"/>
      <c r="S108" s="47">
        <v>0.7368055555555556</v>
      </c>
      <c r="T108" s="48">
        <v>0.78890046296296301</v>
      </c>
      <c r="U108" s="111">
        <v>5.3666666666666529</v>
      </c>
      <c r="V108" s="112">
        <v>75.02420812532273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-214.17641921397262</v>
      </c>
      <c r="AF108" s="110">
        <f>M108/J108</f>
        <v>0.89291179039301372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1785.9117903930137</v>
      </c>
      <c r="N123" s="138">
        <f>M123/L123</f>
        <v>89.29558951965069</v>
      </c>
      <c r="O123" s="139">
        <f>L123-I123</f>
        <v>0.5</v>
      </c>
      <c r="P123" s="140">
        <f>N123-K123</f>
        <v>-13.268513044451879</v>
      </c>
      <c r="Q123" s="141">
        <f>N123/K123</f>
        <v>0.87063199781659417</v>
      </c>
      <c r="R123" s="294"/>
      <c r="S123" s="142">
        <v>0.70833333333333337</v>
      </c>
      <c r="T123" s="143">
        <v>0.78890046296296301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3</v>
      </c>
      <c r="AD123" s="180">
        <f t="shared" si="41"/>
        <v>0</v>
      </c>
      <c r="AE123" s="168">
        <f>M123-J123</f>
        <v>-214.08820960698631</v>
      </c>
      <c r="AF123" s="141">
        <f>M123/J123</f>
        <v>0.89295589519650687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1774</v>
      </c>
      <c r="G124" s="148">
        <f t="shared" ref="G124:G126" si="42">E124*F124</f>
        <v>84442.400000000009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1788.6552486187845</v>
      </c>
      <c r="N124" s="152">
        <f>M124/L124</f>
        <v>77.767619505164546</v>
      </c>
      <c r="O124" s="154">
        <f>L124-I124</f>
        <v>0</v>
      </c>
      <c r="P124" s="155">
        <f>N124-K124</f>
        <v>-9.1889022339658908</v>
      </c>
      <c r="Q124" s="156">
        <f>N124/K124</f>
        <v>0.89432762430939228</v>
      </c>
      <c r="R124" s="292">
        <f>Q140</f>
        <v>0.89465859593711827</v>
      </c>
      <c r="S124" s="157">
        <v>0.70833333333333337</v>
      </c>
      <c r="T124" s="158">
        <v>0.74965277777777783</v>
      </c>
      <c r="U124" s="159"/>
      <c r="V124" s="160">
        <v>59.508393292778983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-211.34475138121547</v>
      </c>
      <c r="AF124" s="156">
        <f>M124/J124</f>
        <v>0.89432762430939228</v>
      </c>
      <c r="AG124" s="277">
        <f>AF140</f>
        <v>0.89465859593711816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1581</v>
      </c>
      <c r="G125" s="103">
        <f t="shared" si="42"/>
        <v>89911.47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1789.4212968471131</v>
      </c>
      <c r="N125" s="106">
        <f>M125/L125</f>
        <v>77.800925949874483</v>
      </c>
      <c r="O125" s="108">
        <f>L125-I125</f>
        <v>0</v>
      </c>
      <c r="P125" s="109">
        <f>N125-K125</f>
        <v>-9.1555957892559547</v>
      </c>
      <c r="Q125" s="110">
        <f>N125/K125</f>
        <v>0.89471064842355652</v>
      </c>
      <c r="R125" s="293"/>
      <c r="S125" s="47">
        <v>0.75347222222222221</v>
      </c>
      <c r="T125" s="48">
        <v>0.79027777777777775</v>
      </c>
      <c r="U125" s="111">
        <v>5.4999999999999005</v>
      </c>
      <c r="V125" s="112">
        <v>53.011551928625991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-210.57870315288687</v>
      </c>
      <c r="AF125" s="110">
        <f>M125/J125</f>
        <v>0.89471064842355652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1921</v>
      </c>
      <c r="G126" s="103">
        <f t="shared" si="42"/>
        <v>109093.59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1789.8750301568116</v>
      </c>
      <c r="N126" s="106">
        <f>M126/L126</f>
        <v>77.820653485078765</v>
      </c>
      <c r="O126" s="108">
        <f>L126-I126</f>
        <v>0</v>
      </c>
      <c r="P126" s="109">
        <f>N126-K126</f>
        <v>-9.1358682540516725</v>
      </c>
      <c r="Q126" s="110">
        <f>N126/K126</f>
        <v>0.8949375150784058</v>
      </c>
      <c r="R126" s="293"/>
      <c r="S126" s="47">
        <v>0.79374999999999996</v>
      </c>
      <c r="T126" s="48">
        <v>0.83846064814814814</v>
      </c>
      <c r="U126" s="111">
        <v>4.9999999999999822</v>
      </c>
      <c r="V126" s="112">
        <v>64.395557264074483</v>
      </c>
      <c r="W126" s="113"/>
      <c r="X126" s="116"/>
      <c r="Y126" s="12"/>
      <c r="Z126" s="198"/>
      <c r="AA126" s="282"/>
      <c r="AB126" s="283"/>
      <c r="AC126" s="12">
        <v>1</v>
      </c>
      <c r="AD126" s="198"/>
      <c r="AE126" s="117">
        <f>M126-J126</f>
        <v>-210.12496984318841</v>
      </c>
      <c r="AF126" s="110">
        <f>M126/J126</f>
        <v>0.8949375150784058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1789.3171918742364</v>
      </c>
      <c r="N140" s="138">
        <f>M140/L140</f>
        <v>77.796399646705936</v>
      </c>
      <c r="O140" s="139">
        <f>L140-I140</f>
        <v>0</v>
      </c>
      <c r="P140" s="140">
        <f>N140-K140</f>
        <v>-9.1601220924245013</v>
      </c>
      <c r="Q140" s="141">
        <f>N140/K140</f>
        <v>0.89465859593711827</v>
      </c>
      <c r="R140" s="294"/>
      <c r="S140" s="142">
        <v>0.70833333333333337</v>
      </c>
      <c r="T140" s="143">
        <v>0.83846064814814814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3</v>
      </c>
      <c r="AD140" s="180">
        <f t="shared" si="48"/>
        <v>0</v>
      </c>
      <c r="AE140" s="168">
        <f>M140-J140</f>
        <v>-210.68280812576359</v>
      </c>
      <c r="AF140" s="141">
        <f>M140/J140</f>
        <v>0.89465859593711816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318" priority="3" operator="greaterThan">
      <formula>0</formula>
    </cfRule>
  </conditionalFormatting>
  <conditionalFormatting sqref="P5:P140 AE5:AE140">
    <cfRule type="cellIs" dxfId="317" priority="6" operator="lessThan">
      <formula>0</formula>
    </cfRule>
  </conditionalFormatting>
  <conditionalFormatting sqref="Q5:Q140 AF5:AF140">
    <cfRule type="cellIs" dxfId="316" priority="4" operator="greaterThan">
      <formula>1</formula>
    </cfRule>
    <cfRule type="cellIs" dxfId="315" priority="5" operator="lessThan">
      <formula>0.8</formula>
    </cfRule>
  </conditionalFormatting>
  <conditionalFormatting sqref="AG5 R5:R140 AG90:AG107">
    <cfRule type="cellIs" dxfId="314" priority="7" operator="lessThan">
      <formula>0.8</formula>
    </cfRule>
  </conditionalFormatting>
  <conditionalFormatting sqref="AG22">
    <cfRule type="cellIs" dxfId="313" priority="10" operator="lessThan">
      <formula>0.8</formula>
    </cfRule>
  </conditionalFormatting>
  <conditionalFormatting sqref="AG37">
    <cfRule type="cellIs" dxfId="312" priority="9" operator="lessThan">
      <formula>0.8</formula>
    </cfRule>
  </conditionalFormatting>
  <conditionalFormatting sqref="AG39:AG78">
    <cfRule type="cellIs" dxfId="311" priority="8" operator="lessThan">
      <formula>0.8</formula>
    </cfRule>
  </conditionalFormatting>
  <conditionalFormatting sqref="AG122">
    <cfRule type="cellIs" dxfId="310" priority="2" operator="lessThan">
      <formula>0.8</formula>
    </cfRule>
  </conditionalFormatting>
  <conditionalFormatting sqref="AG124:AG140">
    <cfRule type="cellIs" dxfId="309" priority="1" operator="lessThan">
      <formula>0.8</formula>
    </cfRule>
  </conditionalFormatting>
  <dataValidations count="1">
    <dataValidation type="list" allowBlank="1" showInputMessage="1" showErrorMessage="1" sqref="AA5:AB140" xr:uid="{0D247E5F-3B4F-463D-AEAE-E435112B2C58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740F-FBCC-4F03-920A-ABFCEFBF5D5E}">
  <sheetPr codeName="工作表46">
    <tabColor theme="9" tint="0.59999389629810485"/>
  </sheetPr>
  <dimension ref="B1:AR42"/>
  <sheetViews>
    <sheetView zoomScale="70" zoomScaleNormal="70" workbookViewId="0">
      <selection activeCell="Z28" sqref="Z28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247</v>
      </c>
      <c r="D3" s="266"/>
      <c r="E3" s="3" t="s">
        <v>2</v>
      </c>
      <c r="F3" s="267">
        <f>'0414(18度C)'!D1+'0414(4度C)'!D1</f>
        <v>236038</v>
      </c>
      <c r="G3" s="268"/>
      <c r="H3" s="3" t="s">
        <v>3</v>
      </c>
      <c r="I3" s="269">
        <f>'0414(18度C)'!F1+'0414(4度C)'!F1</f>
        <v>6972503.2699999996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442.20516829762937</v>
      </c>
      <c r="F6" s="244" t="e">
        <f>AVERAGE(#REF!,D14:K14)</f>
        <v>#REF!</v>
      </c>
      <c r="G6" s="245">
        <f>AVERAGE(D14:K14)</f>
        <v>175.21151550127638</v>
      </c>
      <c r="H6" s="246"/>
      <c r="I6" s="245">
        <f>AVERAGE(L14:O14)</f>
        <v>93.173541434411007</v>
      </c>
      <c r="J6" s="246"/>
      <c r="K6" s="245">
        <f>AVERAGE(D32:O32)</f>
        <v>703.61893808702314</v>
      </c>
      <c r="L6" s="246"/>
      <c r="M6" s="245">
        <f>AVERAGE(P32:X32)</f>
        <v>710.95374220374219</v>
      </c>
      <c r="N6" s="246"/>
      <c r="O6" s="232">
        <f>'0414(4度C)'!Y2</f>
        <v>0</v>
      </c>
      <c r="P6" s="232">
        <f>'0414(4度C)'!Z2</f>
        <v>0</v>
      </c>
      <c r="Q6" s="232">
        <f>'0414(4度C)'!AC2</f>
        <v>66</v>
      </c>
      <c r="R6" s="232">
        <f>'0414(4度C)'!AD2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390.84594575421073</v>
      </c>
      <c r="F7" s="240" t="e">
        <f>AVERAGE(#REF!,D15:K15)</f>
        <v>#REF!</v>
      </c>
      <c r="G7" s="241">
        <f>AVERAGE(D15:K15)</f>
        <v>154.06788220679323</v>
      </c>
      <c r="H7" s="242"/>
      <c r="I7" s="241">
        <f>AVERAGE(L15:O15)</f>
        <v>82.477555597998958</v>
      </c>
      <c r="J7" s="242"/>
      <c r="K7" s="241">
        <f>AVERAGE(D33:O33)</f>
        <v>621.7326308490467</v>
      </c>
      <c r="L7" s="242"/>
      <c r="M7" s="241">
        <f>AVERAGE(P33:X33)</f>
        <v>629.48646143709641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0.88344715112929451</v>
      </c>
      <c r="F8" s="236" t="e">
        <f>AVERAGE(D16:K16,#REF!)</f>
        <v>#REF!</v>
      </c>
      <c r="G8" s="225">
        <f>AVERAGE(D16:K16)</f>
        <v>0.87993895510620757</v>
      </c>
      <c r="H8" s="226"/>
      <c r="I8" s="225">
        <f>AVERAGE(L16:O16)</f>
        <v>0.88599355171861138</v>
      </c>
      <c r="J8" s="226"/>
      <c r="K8" s="225">
        <f>AVERAGE(D34:O34)</f>
        <v>0.88322000729996974</v>
      </c>
      <c r="L8" s="226"/>
      <c r="M8" s="225">
        <f>AVERAGE(P34:X34)</f>
        <v>0.88620652550282153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83.720930232558146</v>
      </c>
      <c r="H14" s="28">
        <v>167.77777777777777</v>
      </c>
      <c r="I14" s="28" t="s">
        <v>42</v>
      </c>
      <c r="J14" s="28" t="s">
        <v>42</v>
      </c>
      <c r="K14" s="29">
        <v>447.02857142857141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75.493273937365799</v>
      </c>
      <c r="F15" s="35">
        <v>82.162968255857265</v>
      </c>
      <c r="G15" s="35">
        <v>74.899089229678253</v>
      </c>
      <c r="H15" s="35">
        <v>141.12812153734629</v>
      </c>
      <c r="I15" s="35" t="s">
        <v>42</v>
      </c>
      <c r="J15" s="35" t="s">
        <v>42</v>
      </c>
      <c r="K15" s="36">
        <v>396.65595807371847</v>
      </c>
      <c r="L15" s="34" t="s">
        <v>42</v>
      </c>
      <c r="M15" s="37">
        <v>80.344880526191005</v>
      </c>
      <c r="N15" s="35">
        <v>89.285589519650685</v>
      </c>
      <c r="O15" s="38">
        <v>77.802196748155197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0.89333707492549541</v>
      </c>
      <c r="F16" s="43">
        <f t="shared" si="0"/>
        <v>0.88325190875046566</v>
      </c>
      <c r="G16" s="43">
        <f t="shared" si="0"/>
        <v>0.89462801024337901</v>
      </c>
      <c r="H16" s="43">
        <f t="shared" si="0"/>
        <v>0.84116098929544147</v>
      </c>
      <c r="I16" s="43" t="s">
        <v>42</v>
      </c>
      <c r="J16" s="43" t="s">
        <v>42</v>
      </c>
      <c r="K16" s="44">
        <f t="shared" ref="K16" si="1">K15/K14</f>
        <v>0.88731679231625638</v>
      </c>
      <c r="L16" s="42" t="s">
        <v>42</v>
      </c>
      <c r="M16" s="45">
        <f t="shared" ref="M16:O16" si="2">M15/M14</f>
        <v>0.89272089473545557</v>
      </c>
      <c r="N16" s="43">
        <f t="shared" si="2"/>
        <v>0.87053449781659409</v>
      </c>
      <c r="O16" s="46">
        <f t="shared" si="2"/>
        <v>0.89472526260378471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0.20833333333333334</v>
      </c>
      <c r="H17" s="48">
        <v>0.20833333333333334</v>
      </c>
      <c r="I17" s="48" t="s">
        <v>42</v>
      </c>
      <c r="J17" s="48" t="s">
        <v>42</v>
      </c>
      <c r="K17" s="48">
        <v>0.25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0.593287037037037</v>
      </c>
      <c r="F18" s="48">
        <v>0.54714120370370367</v>
      </c>
      <c r="G18" s="48">
        <v>0.60090277777777779</v>
      </c>
      <c r="H18" s="48">
        <v>0.58140046296296288</v>
      </c>
      <c r="I18" s="48" t="s">
        <v>42</v>
      </c>
      <c r="J18" s="48" t="s">
        <v>42</v>
      </c>
      <c r="K18" s="48">
        <v>0.43587962962962956</v>
      </c>
      <c r="L18" s="47" t="s">
        <v>42</v>
      </c>
      <c r="M18" s="49">
        <v>0.81377314814814816</v>
      </c>
      <c r="N18" s="48">
        <v>0.79774305555555558</v>
      </c>
      <c r="O18" s="50">
        <v>0.85542824074074064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12</v>
      </c>
      <c r="F21" s="52">
        <v>9</v>
      </c>
      <c r="G21" s="52">
        <v>13</v>
      </c>
      <c r="H21" s="52">
        <v>12</v>
      </c>
      <c r="I21" s="52"/>
      <c r="J21" s="52"/>
      <c r="K21" s="53">
        <v>9</v>
      </c>
      <c r="L21" s="54"/>
      <c r="M21" s="55">
        <v>3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21.5</v>
      </c>
      <c r="H23" s="58">
        <v>20.25</v>
      </c>
      <c r="I23" s="58" t="s">
        <v>42</v>
      </c>
      <c r="J23" s="58" t="s">
        <v>42</v>
      </c>
      <c r="K23" s="59">
        <v>7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306.38297872340428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900</v>
      </c>
      <c r="O32" s="28">
        <v>778.37837837837833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969.23076923076928</v>
      </c>
      <c r="X32" s="31">
        <v>807.69230769230774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268.4588274491631</v>
      </c>
      <c r="H33" s="35">
        <v>389.90265615768175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990.55937093275577</v>
      </c>
      <c r="N33" s="35">
        <v>782.01790893430109</v>
      </c>
      <c r="O33" s="35">
        <v>677.72439077133231</v>
      </c>
      <c r="P33" s="34">
        <v>260.64243772730327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676.35212594511222</v>
      </c>
      <c r="W33" s="35">
        <v>863.56647801596898</v>
      </c>
      <c r="X33" s="38">
        <v>717.38480406000087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0.87621978403546286</v>
      </c>
      <c r="H34" s="43">
        <f>H33/H32</f>
        <v>0.89977536036388095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0.90050851902977802</v>
      </c>
      <c r="N34" s="43">
        <f>N33/N32</f>
        <v>0.86890878770477897</v>
      </c>
      <c r="O34" s="43">
        <f>O33/O32</f>
        <v>0.87068758536594781</v>
      </c>
      <c r="P34" s="42">
        <f>P33/P32</f>
        <v>0.89294168480650205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0.8727124205743384</v>
      </c>
      <c r="W34" s="43">
        <f>W33/W32</f>
        <v>0.89098128684187272</v>
      </c>
      <c r="X34" s="46">
        <f>X33/X32</f>
        <v>0.88819070978857251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0.4517476851851851</v>
      </c>
      <c r="H36" s="48">
        <v>0.3349537037037037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0.40688657407407408</v>
      </c>
      <c r="N36" s="48">
        <v>0.69097222222222221</v>
      </c>
      <c r="O36" s="48">
        <v>0.69005787037037036</v>
      </c>
      <c r="P36" s="47">
        <v>0.77597222222222229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0.95829861111111125</v>
      </c>
      <c r="W36" s="48">
        <v>1.2278009259259262</v>
      </c>
      <c r="X36" s="50">
        <v>1.2271643518518518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11.75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3.875</v>
      </c>
      <c r="O37" s="58">
        <v>4.625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3.5454545454545454</v>
      </c>
      <c r="X37" s="61">
        <v>4.333333333333333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614B-BA72-41D2-AD55-4911A4D89B78}">
  <sheetPr codeName="工作表47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K43" sqref="K43"/>
      <selection pane="bottomLeft" activeCell="K43" sqref="K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153504</v>
      </c>
      <c r="E1" s="88" t="s">
        <v>3</v>
      </c>
      <c r="F1" s="89">
        <f>SUM(G5:G157)</f>
        <v>3175850.1399999997</v>
      </c>
      <c r="G1" s="90" t="s">
        <v>84</v>
      </c>
      <c r="H1" s="91">
        <f>L21+L38+L55+L72+L89+L106+L123+L140+L157</f>
        <v>53.462121212121218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46126</v>
      </c>
      <c r="B2" s="343"/>
      <c r="C2" s="92" t="s">
        <v>40</v>
      </c>
      <c r="D2" s="93">
        <f>AVERAGE(N21,N38,N55,N72,N89,N106,N123,N140,N157)</f>
        <v>625.17877777706872</v>
      </c>
      <c r="E2" s="93" t="s">
        <v>91</v>
      </c>
      <c r="F2" s="94">
        <f>F1/D1</f>
        <v>20.689038331248696</v>
      </c>
      <c r="G2" s="95" t="s">
        <v>92</v>
      </c>
      <c r="H2" s="96">
        <f>COUNT(H5:H157)</f>
        <v>16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119</v>
      </c>
      <c r="D5" s="291"/>
      <c r="E5" s="147">
        <v>25.64</v>
      </c>
      <c r="F5" s="97">
        <v>2337</v>
      </c>
      <c r="G5" s="148">
        <f t="shared" ref="G5:G8" si="0">E5*F5</f>
        <v>59920.68</v>
      </c>
      <c r="H5" s="149"/>
      <c r="I5" s="150">
        <v>11</v>
      </c>
      <c r="J5" s="151">
        <v>3600</v>
      </c>
      <c r="K5" s="152">
        <f>J5/I5</f>
        <v>327.27272727272725</v>
      </c>
      <c r="L5" s="153">
        <v>11</v>
      </c>
      <c r="M5" s="151">
        <f>F5/V5*60</f>
        <v>3185.7011673151742</v>
      </c>
      <c r="N5" s="152">
        <f>M5/L5</f>
        <v>289.6091970286522</v>
      </c>
      <c r="O5" s="154">
        <f>L5-I5</f>
        <v>0</v>
      </c>
      <c r="P5" s="155">
        <f>N5-K5</f>
        <v>-37.663530244075048</v>
      </c>
      <c r="Q5" s="156">
        <f>N5/K5</f>
        <v>0.88491699092088183</v>
      </c>
      <c r="R5" s="292">
        <f>Q21</f>
        <v>0.87621978403546286</v>
      </c>
      <c r="S5" s="157">
        <v>0.25</v>
      </c>
      <c r="T5" s="158">
        <v>0.28055555555555556</v>
      </c>
      <c r="U5" s="159"/>
      <c r="V5" s="160">
        <v>44.01542788715922</v>
      </c>
      <c r="W5" s="161"/>
      <c r="X5" s="162"/>
      <c r="Y5" s="295"/>
      <c r="Z5" s="296"/>
      <c r="AA5" s="115">
        <f>M5-J5</f>
        <v>-414.29883268482581</v>
      </c>
      <c r="AB5" s="156">
        <f>M5/J5</f>
        <v>0.88491699092088172</v>
      </c>
      <c r="AC5" s="277">
        <f>AB21</f>
        <v>0.87621978403546286</v>
      </c>
    </row>
    <row r="6" spans="1:29" ht="15.75" customHeight="1">
      <c r="A6" s="288"/>
      <c r="B6" s="100" t="s">
        <v>114</v>
      </c>
      <c r="C6" s="280" t="s">
        <v>227</v>
      </c>
      <c r="D6" s="281"/>
      <c r="E6" s="101">
        <v>29.52</v>
      </c>
      <c r="F6" s="102">
        <v>4925</v>
      </c>
      <c r="G6" s="103">
        <f t="shared" si="0"/>
        <v>145386</v>
      </c>
      <c r="H6" s="26"/>
      <c r="I6" s="104">
        <v>12</v>
      </c>
      <c r="J6" s="105">
        <v>3600</v>
      </c>
      <c r="K6" s="106">
        <f t="shared" ref="K6:K23" si="1">J6/I6</f>
        <v>300</v>
      </c>
      <c r="L6" s="107">
        <v>12</v>
      </c>
      <c r="M6" s="105">
        <f>F6/V6*60</f>
        <v>3152.1250891267605</v>
      </c>
      <c r="N6" s="106">
        <f>M6/L6</f>
        <v>262.67709076056337</v>
      </c>
      <c r="O6" s="108">
        <f>L6-I6</f>
        <v>0</v>
      </c>
      <c r="P6" s="109">
        <f>N6-K6</f>
        <v>-37.322909239436626</v>
      </c>
      <c r="Q6" s="110">
        <f>N6/K6</f>
        <v>0.8755903025352112</v>
      </c>
      <c r="R6" s="293"/>
      <c r="S6" s="47">
        <v>0.28472222222222221</v>
      </c>
      <c r="T6" s="48">
        <v>0.3498148148148148</v>
      </c>
      <c r="U6" s="111">
        <v>5.9999999999999787</v>
      </c>
      <c r="V6" s="112">
        <v>93.746279619208565</v>
      </c>
      <c r="W6" s="113"/>
      <c r="X6" s="116"/>
      <c r="Y6" s="282"/>
      <c r="Z6" s="283"/>
      <c r="AA6" s="117">
        <f>M6-J6</f>
        <v>-447.87491087323951</v>
      </c>
      <c r="AB6" s="110">
        <f>M6/J6</f>
        <v>0.8755903025352112</v>
      </c>
      <c r="AC6" s="278"/>
    </row>
    <row r="7" spans="1:29" ht="15.75" customHeight="1">
      <c r="A7" s="288"/>
      <c r="B7" s="100" t="s">
        <v>114</v>
      </c>
      <c r="C7" s="280" t="s">
        <v>228</v>
      </c>
      <c r="D7" s="281"/>
      <c r="E7" s="101">
        <v>29.85</v>
      </c>
      <c r="F7" s="102">
        <v>5210</v>
      </c>
      <c r="G7" s="103">
        <f t="shared" si="0"/>
        <v>155518.5</v>
      </c>
      <c r="H7" s="26"/>
      <c r="I7" s="104">
        <v>12</v>
      </c>
      <c r="J7" s="105">
        <v>3600</v>
      </c>
      <c r="K7" s="106">
        <f t="shared" si="1"/>
        <v>300</v>
      </c>
      <c r="L7" s="107">
        <v>12</v>
      </c>
      <c r="M7" s="105">
        <f>F7/V7*60</f>
        <v>3151.6500687072112</v>
      </c>
      <c r="N7" s="106">
        <f>M7/L7</f>
        <v>262.63750572560093</v>
      </c>
      <c r="O7" s="108">
        <f>L7-I7</f>
        <v>0</v>
      </c>
      <c r="P7" s="109">
        <f>N7-K7</f>
        <v>-37.362494274399069</v>
      </c>
      <c r="Q7" s="110">
        <f>N7/K7</f>
        <v>0.87545835241866976</v>
      </c>
      <c r="R7" s="293"/>
      <c r="S7" s="47">
        <v>0.35347222222222219</v>
      </c>
      <c r="T7" s="48">
        <v>0.42234953703703698</v>
      </c>
      <c r="U7" s="111">
        <v>5.2666666666666373</v>
      </c>
      <c r="V7" s="112">
        <v>99.186138430725833</v>
      </c>
      <c r="W7" s="113"/>
      <c r="X7" s="116"/>
      <c r="Y7" s="282"/>
      <c r="Z7" s="283"/>
      <c r="AA7" s="117">
        <f>M7-J7</f>
        <v>-448.34993129278882</v>
      </c>
      <c r="AB7" s="110">
        <f>M7/J7</f>
        <v>0.87545835241866976</v>
      </c>
      <c r="AC7" s="278"/>
    </row>
    <row r="8" spans="1:29" ht="15.75" customHeight="1">
      <c r="A8" s="288"/>
      <c r="B8" s="100" t="s">
        <v>120</v>
      </c>
      <c r="C8" s="280" t="s">
        <v>121</v>
      </c>
      <c r="D8" s="281"/>
      <c r="E8" s="101">
        <v>28.57</v>
      </c>
      <c r="F8" s="102">
        <v>1956</v>
      </c>
      <c r="G8" s="103">
        <f t="shared" si="0"/>
        <v>55882.92</v>
      </c>
      <c r="H8" s="26"/>
      <c r="I8" s="104">
        <v>12</v>
      </c>
      <c r="J8" s="105">
        <v>3600</v>
      </c>
      <c r="K8" s="106">
        <f t="shared" si="1"/>
        <v>300</v>
      </c>
      <c r="L8" s="107">
        <v>12</v>
      </c>
      <c r="M8" s="105">
        <f>F8/V8*60</f>
        <v>3128.0885649615188</v>
      </c>
      <c r="N8" s="106">
        <f>M8/L8</f>
        <v>260.67404708012657</v>
      </c>
      <c r="O8" s="108">
        <f>L8-I8</f>
        <v>0</v>
      </c>
      <c r="P8" s="109">
        <f>N8-K8</f>
        <v>-39.32595291987343</v>
      </c>
      <c r="Q8" s="110">
        <f>N8/K8</f>
        <v>0.86891349026708853</v>
      </c>
      <c r="R8" s="293"/>
      <c r="S8" s="47">
        <v>0.42569444444444438</v>
      </c>
      <c r="T8" s="48">
        <v>0.4517476851851851</v>
      </c>
      <c r="U8" s="111">
        <v>4.8166666666666469</v>
      </c>
      <c r="V8" s="112">
        <v>37.518119312406277</v>
      </c>
      <c r="W8" s="113"/>
      <c r="X8" s="116"/>
      <c r="Y8" s="282"/>
      <c r="Z8" s="283"/>
      <c r="AA8" s="117">
        <f>M8-J8</f>
        <v>-471.91143503848116</v>
      </c>
      <c r="AB8" s="110">
        <f>M8/J8</f>
        <v>0.86891349026708853</v>
      </c>
      <c r="AC8" s="278"/>
    </row>
    <row r="9" spans="1:29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282"/>
      <c r="Z9" s="283"/>
      <c r="AA9" s="117"/>
      <c r="AB9" s="110"/>
      <c r="AC9" s="278"/>
    </row>
    <row r="10" spans="1:29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282"/>
      <c r="Z10" s="283"/>
      <c r="AA10" s="117"/>
      <c r="AB10" s="110"/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11.75</v>
      </c>
      <c r="J21" s="137">
        <f t="shared" si="2"/>
        <v>3600</v>
      </c>
      <c r="K21" s="138">
        <f t="shared" ref="K21" si="3">J21/I21</f>
        <v>306.38297872340428</v>
      </c>
      <c r="L21" s="136">
        <f t="shared" ref="L21:M21" si="4">AVERAGE(L5:L20)</f>
        <v>11.75</v>
      </c>
      <c r="M21" s="137">
        <f t="shared" si="4"/>
        <v>3154.3912225276663</v>
      </c>
      <c r="N21" s="138">
        <f>M21/L21</f>
        <v>268.4588274491631</v>
      </c>
      <c r="O21" s="139">
        <f>L21-I21</f>
        <v>0</v>
      </c>
      <c r="P21" s="140">
        <f>N21-K21</f>
        <v>-37.924151274241183</v>
      </c>
      <c r="Q21" s="141">
        <f>N21/K21</f>
        <v>0.87621978403546286</v>
      </c>
      <c r="R21" s="294"/>
      <c r="S21" s="142">
        <v>0.25</v>
      </c>
      <c r="T21" s="143">
        <v>0.4517476851851851</v>
      </c>
      <c r="U21" s="144"/>
      <c r="V21" s="166"/>
      <c r="W21" s="167"/>
      <c r="X21" s="138"/>
      <c r="Y21" s="285"/>
      <c r="Z21" s="286"/>
      <c r="AA21" s="168">
        <f>M21-J21</f>
        <v>-445.60877747233371</v>
      </c>
      <c r="AB21" s="141">
        <f>M21/J21</f>
        <v>0.87621978403546286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1043</v>
      </c>
      <c r="G22" s="148">
        <f t="shared" ref="G22:G23" si="5">E22*F22</f>
        <v>14633.289999999999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2339.2536378466584</v>
      </c>
      <c r="N22" s="152">
        <f>M22/L22</f>
        <v>389.87560630777642</v>
      </c>
      <c r="O22" s="154">
        <f>L22-I22</f>
        <v>0</v>
      </c>
      <c r="P22" s="155">
        <f>N22-K22</f>
        <v>-43.457727025556892</v>
      </c>
      <c r="Q22" s="156">
        <f>N22/K22</f>
        <v>0.89971293763333027</v>
      </c>
      <c r="R22" s="292">
        <f>Q38</f>
        <v>0.89977536036388095</v>
      </c>
      <c r="S22" s="157">
        <v>0.29166666666666669</v>
      </c>
      <c r="T22" s="158">
        <v>0.31024305555555559</v>
      </c>
      <c r="U22" s="159"/>
      <c r="V22" s="160">
        <v>26.752122552048888</v>
      </c>
      <c r="W22" s="158"/>
      <c r="X22" s="169"/>
      <c r="Y22" s="295"/>
      <c r="Z22" s="296"/>
      <c r="AA22" s="115">
        <f>M22-J22</f>
        <v>-260.74636215334158</v>
      </c>
      <c r="AB22" s="156">
        <f>M22/J22</f>
        <v>0.89971293763333016</v>
      </c>
      <c r="AC22" s="277">
        <f>AB38</f>
        <v>0.89977536036388095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1222</v>
      </c>
      <c r="G23" s="103">
        <f t="shared" si="5"/>
        <v>17706.78</v>
      </c>
      <c r="H23" s="26"/>
      <c r="I23" s="104">
        <v>6</v>
      </c>
      <c r="J23" s="105">
        <v>2600</v>
      </c>
      <c r="K23" s="106">
        <f t="shared" si="1"/>
        <v>433.33333333333331</v>
      </c>
      <c r="L23" s="107">
        <v>6</v>
      </c>
      <c r="M23" s="105">
        <f>F23/V23*60</f>
        <v>2339.5782360455228</v>
      </c>
      <c r="N23" s="106">
        <f>M23/L23</f>
        <v>389.92970600758713</v>
      </c>
      <c r="O23" s="108">
        <f>L23-I23</f>
        <v>0</v>
      </c>
      <c r="P23" s="109">
        <f>N23-K23</f>
        <v>-43.403627325746186</v>
      </c>
      <c r="Q23" s="110">
        <f>N23/K23</f>
        <v>0.89983778309443185</v>
      </c>
      <c r="R23" s="293"/>
      <c r="S23" s="47">
        <v>0.31319444444444444</v>
      </c>
      <c r="T23" s="48">
        <v>0.3349537037037037</v>
      </c>
      <c r="U23" s="111">
        <v>5</v>
      </c>
      <c r="V23" s="112">
        <v>31.338981902964399</v>
      </c>
      <c r="W23" s="113"/>
      <c r="X23" s="13"/>
      <c r="Y23" s="282"/>
      <c r="Z23" s="283"/>
      <c r="AA23" s="117">
        <f>M23-J23</f>
        <v>-260.42176395447723</v>
      </c>
      <c r="AB23" s="110">
        <f>M23/J23</f>
        <v>0.89983778309443185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6</v>
      </c>
      <c r="J38" s="137">
        <f t="shared" si="6"/>
        <v>2600</v>
      </c>
      <c r="K38" s="138">
        <f t="shared" ref="K38" si="7">J38/I38</f>
        <v>433.33333333333331</v>
      </c>
      <c r="L38" s="136">
        <f t="shared" ref="L38:M38" si="8">AVERAGE(L22:L37)</f>
        <v>6</v>
      </c>
      <c r="M38" s="137">
        <f t="shared" si="8"/>
        <v>2339.4159369460904</v>
      </c>
      <c r="N38" s="138">
        <f>M38/L38</f>
        <v>389.90265615768175</v>
      </c>
      <c r="O38" s="139">
        <f>L38-I38</f>
        <v>0</v>
      </c>
      <c r="P38" s="140">
        <f>N38-K38</f>
        <v>-43.430677175651567</v>
      </c>
      <c r="Q38" s="141">
        <f>N38/K38</f>
        <v>0.89977536036388095</v>
      </c>
      <c r="R38" s="294"/>
      <c r="S38" s="142">
        <v>0.29166666666666669</v>
      </c>
      <c r="T38" s="143">
        <v>0.3349537037037037</v>
      </c>
      <c r="U38" s="144"/>
      <c r="V38" s="166"/>
      <c r="W38" s="167"/>
      <c r="X38" s="138"/>
      <c r="Y38" s="285"/>
      <c r="Z38" s="286"/>
      <c r="AA38" s="168">
        <f>M38-J38</f>
        <v>-260.58406305390963</v>
      </c>
      <c r="AB38" s="141">
        <f>M38/J38</f>
        <v>0.89977536036388095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3760</v>
      </c>
      <c r="G39" s="148">
        <f t="shared" ref="G39" si="9">E39*F39</f>
        <v>69672.800000000003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2971.6781127982672</v>
      </c>
      <c r="N39" s="152">
        <f>M39/L39</f>
        <v>990.55937093275577</v>
      </c>
      <c r="O39" s="154">
        <f>L39-I39</f>
        <v>0</v>
      </c>
      <c r="P39" s="155">
        <f>N39-K39</f>
        <v>-109.44062906724423</v>
      </c>
      <c r="Q39" s="156">
        <f>N39/K39</f>
        <v>0.90050851902977802</v>
      </c>
      <c r="R39" s="292">
        <f>Q55</f>
        <v>0.90050851902977802</v>
      </c>
      <c r="S39" s="157">
        <v>0.35416666666666669</v>
      </c>
      <c r="T39" s="158">
        <v>0.40688657407407408</v>
      </c>
      <c r="U39" s="159"/>
      <c r="V39" s="112">
        <v>75.916701418096991</v>
      </c>
      <c r="W39" s="161"/>
      <c r="X39" s="162"/>
      <c r="Y39" s="295"/>
      <c r="Z39" s="296"/>
      <c r="AA39" s="115">
        <f>M39-J39</f>
        <v>-328.32188720173281</v>
      </c>
      <c r="AB39" s="156">
        <f>M39/J39</f>
        <v>0.90050851902977791</v>
      </c>
      <c r="AC39" s="277">
        <f>AB55</f>
        <v>0.90050851902977791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0">AVERAGE(I39:I54)</f>
        <v>3</v>
      </c>
      <c r="J55" s="137">
        <f t="shared" si="10"/>
        <v>3300</v>
      </c>
      <c r="K55" s="138">
        <f t="shared" ref="K55" si="11">J55/I55</f>
        <v>1100</v>
      </c>
      <c r="L55" s="136">
        <f t="shared" ref="L55:M55" si="12">AVERAGE(L39:L54)</f>
        <v>3</v>
      </c>
      <c r="M55" s="137">
        <f t="shared" si="12"/>
        <v>2971.6781127982672</v>
      </c>
      <c r="N55" s="138">
        <f t="shared" ref="N55:N63" si="13">M55/L55</f>
        <v>990.55937093275577</v>
      </c>
      <c r="O55" s="139">
        <f t="shared" ref="O55:O63" si="14">L55-I55</f>
        <v>0</v>
      </c>
      <c r="P55" s="140">
        <f t="shared" ref="P55:P63" si="15">N55-K55</f>
        <v>-109.44062906724423</v>
      </c>
      <c r="Q55" s="141">
        <f t="shared" ref="Q55:Q63" si="16">N55/K55</f>
        <v>0.90050851902977802</v>
      </c>
      <c r="R55" s="294"/>
      <c r="S55" s="142">
        <v>0.35416666666666669</v>
      </c>
      <c r="T55" s="143">
        <v>0.40688657407407408</v>
      </c>
      <c r="U55" s="144"/>
      <c r="V55" s="166"/>
      <c r="W55" s="99"/>
      <c r="X55" s="69"/>
      <c r="Y55" s="285"/>
      <c r="Z55" s="286"/>
      <c r="AA55" s="168">
        <f t="shared" ref="AA55:AA63" si="17">M55-J55</f>
        <v>-328.32188720173281</v>
      </c>
      <c r="AB55" s="141">
        <f t="shared" ref="AB55:AB63" si="18">M55/J55</f>
        <v>0.90050851902977791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1499</v>
      </c>
      <c r="G56" s="148">
        <f t="shared" ref="G56:G63" si="19">E56*F56</f>
        <v>27251.82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 t="shared" ref="M56:M63" si="20">F56/V56*60</f>
        <v>3176.7903296703307</v>
      </c>
      <c r="N56" s="152">
        <f t="shared" si="13"/>
        <v>1058.9301098901103</v>
      </c>
      <c r="O56" s="154">
        <f t="shared" si="14"/>
        <v>0</v>
      </c>
      <c r="P56" s="155">
        <f t="shared" si="15"/>
        <v>-141.06989010988968</v>
      </c>
      <c r="Q56" s="156">
        <f t="shared" si="16"/>
        <v>0.88244175824175863</v>
      </c>
      <c r="R56" s="292">
        <f>Q72</f>
        <v>0.86890878770477897</v>
      </c>
      <c r="S56" s="157">
        <v>0.25</v>
      </c>
      <c r="T56" s="158">
        <v>0.2696527777777778</v>
      </c>
      <c r="U56" s="159"/>
      <c r="V56" s="160">
        <v>28.311594617997169</v>
      </c>
      <c r="W56" s="161"/>
      <c r="X56" s="162"/>
      <c r="Y56" s="295"/>
      <c r="Z56" s="296"/>
      <c r="AA56" s="115">
        <f t="shared" si="17"/>
        <v>-423.20967032966928</v>
      </c>
      <c r="AB56" s="156">
        <f t="shared" si="18"/>
        <v>0.88244175824175852</v>
      </c>
      <c r="AC56" s="277">
        <f>AB72</f>
        <v>0.86890878770477897</v>
      </c>
    </row>
    <row r="57" spans="1:29" ht="15.75" customHeight="1">
      <c r="A57" s="298"/>
      <c r="B57" s="100" t="s">
        <v>120</v>
      </c>
      <c r="C57" s="280" t="s">
        <v>127</v>
      </c>
      <c r="D57" s="281"/>
      <c r="E57" s="101">
        <v>17.89</v>
      </c>
      <c r="F57" s="102">
        <v>3709</v>
      </c>
      <c r="G57" s="103">
        <f t="shared" si="19"/>
        <v>66354.010000000009</v>
      </c>
      <c r="H57" s="26"/>
      <c r="I57" s="104">
        <v>4</v>
      </c>
      <c r="J57" s="105">
        <v>3600</v>
      </c>
      <c r="K57" s="106">
        <f t="shared" ref="K57:K92" si="21">J57/I57</f>
        <v>900</v>
      </c>
      <c r="L57" s="107">
        <v>4</v>
      </c>
      <c r="M57" s="105">
        <f t="shared" si="20"/>
        <v>3176.3866950959505</v>
      </c>
      <c r="N57" s="106">
        <f t="shared" si="13"/>
        <v>794.09667377398762</v>
      </c>
      <c r="O57" s="108">
        <f t="shared" si="14"/>
        <v>0</v>
      </c>
      <c r="P57" s="109">
        <f t="shared" si="15"/>
        <v>-105.90332622601238</v>
      </c>
      <c r="Q57" s="110">
        <f t="shared" si="16"/>
        <v>0.88232963752665294</v>
      </c>
      <c r="R57" s="293"/>
      <c r="S57" s="47">
        <v>0.27986111111111112</v>
      </c>
      <c r="T57" s="48">
        <v>0.32850694444444445</v>
      </c>
      <c r="U57" s="111">
        <v>14.69999999999998</v>
      </c>
      <c r="V57" s="112">
        <v>70.060739249280118</v>
      </c>
      <c r="W57" s="113"/>
      <c r="X57" s="116"/>
      <c r="Y57" s="282"/>
      <c r="Z57" s="283"/>
      <c r="AA57" s="117">
        <f t="shared" si="17"/>
        <v>-423.61330490404953</v>
      </c>
      <c r="AB57" s="110">
        <f t="shared" si="18"/>
        <v>0.88232963752665294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1432</v>
      </c>
      <c r="G58" s="103">
        <f t="shared" si="19"/>
        <v>31904.960000000003</v>
      </c>
      <c r="H58" s="26"/>
      <c r="I58" s="104">
        <v>5</v>
      </c>
      <c r="J58" s="105">
        <v>3300</v>
      </c>
      <c r="K58" s="106">
        <f t="shared" si="21"/>
        <v>660</v>
      </c>
      <c r="L58" s="107">
        <v>5</v>
      </c>
      <c r="M58" s="105">
        <f t="shared" si="20"/>
        <v>2950.34814671814</v>
      </c>
      <c r="N58" s="106">
        <f t="shared" si="13"/>
        <v>590.06962934362798</v>
      </c>
      <c r="O58" s="108">
        <f t="shared" si="14"/>
        <v>0</v>
      </c>
      <c r="P58" s="109">
        <f t="shared" si="15"/>
        <v>-69.93037065637202</v>
      </c>
      <c r="Q58" s="110">
        <f t="shared" si="16"/>
        <v>0.89404489294489087</v>
      </c>
      <c r="R58" s="293"/>
      <c r="S58" s="47">
        <v>0.33888888888888891</v>
      </c>
      <c r="T58" s="48">
        <v>0.35910879629629633</v>
      </c>
      <c r="U58" s="111">
        <v>14.950000000000019</v>
      </c>
      <c r="V58" s="112">
        <v>29.121986873167589</v>
      </c>
      <c r="W58" s="113"/>
      <c r="X58" s="116"/>
      <c r="Y58" s="282"/>
      <c r="Z58" s="283"/>
      <c r="AA58" s="117">
        <f t="shared" si="17"/>
        <v>-349.65185328185999</v>
      </c>
      <c r="AB58" s="110">
        <f t="shared" si="18"/>
        <v>0.89404489294489087</v>
      </c>
      <c r="AC58" s="278"/>
    </row>
    <row r="59" spans="1:29" ht="15.75" customHeight="1">
      <c r="A59" s="298"/>
      <c r="B59" s="100" t="s">
        <v>120</v>
      </c>
      <c r="C59" s="280" t="s">
        <v>239</v>
      </c>
      <c r="D59" s="281"/>
      <c r="E59" s="101">
        <v>27.48</v>
      </c>
      <c r="F59" s="102">
        <v>1957</v>
      </c>
      <c r="G59" s="103">
        <f t="shared" si="19"/>
        <v>53778.36</v>
      </c>
      <c r="H59" s="26">
        <v>2</v>
      </c>
      <c r="I59" s="104">
        <v>5</v>
      </c>
      <c r="J59" s="105">
        <v>3600</v>
      </c>
      <c r="K59" s="106">
        <f t="shared" si="21"/>
        <v>720</v>
      </c>
      <c r="L59" s="107">
        <v>5</v>
      </c>
      <c r="M59" s="105">
        <f t="shared" si="20"/>
        <v>2934</v>
      </c>
      <c r="N59" s="106">
        <f t="shared" si="13"/>
        <v>586.79999999999995</v>
      </c>
      <c r="O59" s="108">
        <f t="shared" si="14"/>
        <v>0</v>
      </c>
      <c r="P59" s="109">
        <f t="shared" si="15"/>
        <v>-133.20000000000005</v>
      </c>
      <c r="Q59" s="110">
        <f t="shared" si="16"/>
        <v>0.81499999999999995</v>
      </c>
      <c r="R59" s="293"/>
      <c r="S59" s="47">
        <v>0.36944444444444446</v>
      </c>
      <c r="T59" s="48">
        <v>0.39723379629629629</v>
      </c>
      <c r="U59" s="111">
        <v>14.883333333333315</v>
      </c>
      <c r="V59" s="112">
        <v>40.02044989775051</v>
      </c>
      <c r="W59" s="113"/>
      <c r="X59" s="116"/>
      <c r="Y59" s="282"/>
      <c r="Z59" s="283"/>
      <c r="AA59" s="117">
        <f t="shared" si="17"/>
        <v>-666</v>
      </c>
      <c r="AB59" s="110">
        <f t="shared" si="18"/>
        <v>0.81499999999999995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2380</v>
      </c>
      <c r="G60" s="103">
        <f t="shared" si="19"/>
        <v>33986.400000000001</v>
      </c>
      <c r="H60" s="13">
        <v>2</v>
      </c>
      <c r="I60" s="104">
        <v>3</v>
      </c>
      <c r="J60" s="105">
        <v>3600</v>
      </c>
      <c r="K60" s="106">
        <f t="shared" si="21"/>
        <v>1200</v>
      </c>
      <c r="L60" s="107">
        <v>3</v>
      </c>
      <c r="M60" s="105">
        <f t="shared" si="20"/>
        <v>3174.8722029372475</v>
      </c>
      <c r="N60" s="106">
        <f t="shared" si="13"/>
        <v>1058.2907343124159</v>
      </c>
      <c r="O60" s="108">
        <f t="shared" si="14"/>
        <v>0</v>
      </c>
      <c r="P60" s="109">
        <f t="shared" si="15"/>
        <v>-141.70926568758409</v>
      </c>
      <c r="Q60" s="110">
        <f t="shared" si="16"/>
        <v>0.88190894526034658</v>
      </c>
      <c r="R60" s="293"/>
      <c r="S60" s="47">
        <v>0.40763888888888894</v>
      </c>
      <c r="T60" s="48">
        <v>0.43886574074074081</v>
      </c>
      <c r="U60" s="111">
        <v>14.983333333333411</v>
      </c>
      <c r="V60" s="112">
        <v>44.978188371767509</v>
      </c>
      <c r="W60" s="113"/>
      <c r="X60" s="116"/>
      <c r="Y60" s="282"/>
      <c r="Z60" s="283"/>
      <c r="AA60" s="117">
        <f t="shared" si="17"/>
        <v>-425.12779706275251</v>
      </c>
      <c r="AB60" s="110">
        <f t="shared" si="18"/>
        <v>0.88190894526034658</v>
      </c>
      <c r="AC60" s="278"/>
    </row>
    <row r="61" spans="1:29" ht="15.75" customHeight="1">
      <c r="A61" s="299"/>
      <c r="B61" s="100" t="s">
        <v>120</v>
      </c>
      <c r="C61" s="280" t="s">
        <v>130</v>
      </c>
      <c r="D61" s="281"/>
      <c r="E61" s="101">
        <v>14.03</v>
      </c>
      <c r="F61" s="102">
        <v>5387</v>
      </c>
      <c r="G61" s="121">
        <f t="shared" si="19"/>
        <v>75579.61</v>
      </c>
      <c r="H61" s="122"/>
      <c r="I61" s="104">
        <v>3</v>
      </c>
      <c r="J61" s="105">
        <v>3000</v>
      </c>
      <c r="K61" s="106">
        <f t="shared" si="21"/>
        <v>1000</v>
      </c>
      <c r="L61" s="107">
        <v>3</v>
      </c>
      <c r="M61" s="105">
        <f t="shared" si="20"/>
        <v>2703.3987012987013</v>
      </c>
      <c r="N61" s="106">
        <f t="shared" si="13"/>
        <v>901.13290043290044</v>
      </c>
      <c r="O61" s="108">
        <f t="shared" si="14"/>
        <v>0</v>
      </c>
      <c r="P61" s="109">
        <f t="shared" si="15"/>
        <v>-98.867099567099558</v>
      </c>
      <c r="Q61" s="110">
        <f t="shared" si="16"/>
        <v>0.9011329004329004</v>
      </c>
      <c r="R61" s="293"/>
      <c r="S61" s="47">
        <v>0.44861111111111118</v>
      </c>
      <c r="T61" s="120">
        <v>0.5316319444444445</v>
      </c>
      <c r="U61" s="111">
        <v>15</v>
      </c>
      <c r="V61" s="112">
        <v>119.56061081361268</v>
      </c>
      <c r="W61" s="113"/>
      <c r="X61" s="116"/>
      <c r="Y61" s="282"/>
      <c r="Z61" s="283"/>
      <c r="AA61" s="117">
        <f t="shared" si="17"/>
        <v>-296.60129870129867</v>
      </c>
      <c r="AB61" s="110">
        <f t="shared" si="18"/>
        <v>0.9011329004329004</v>
      </c>
      <c r="AC61" s="278"/>
    </row>
    <row r="62" spans="1:29" ht="15.75" customHeight="1">
      <c r="A62" s="299"/>
      <c r="B62" s="100" t="s">
        <v>120</v>
      </c>
      <c r="C62" s="280" t="s">
        <v>239</v>
      </c>
      <c r="D62" s="281"/>
      <c r="E62" s="101">
        <v>27.48</v>
      </c>
      <c r="F62" s="102">
        <v>4842</v>
      </c>
      <c r="G62" s="121">
        <f t="shared" si="19"/>
        <v>133058.16</v>
      </c>
      <c r="H62" s="62"/>
      <c r="I62" s="104">
        <v>5</v>
      </c>
      <c r="J62" s="105">
        <v>3600</v>
      </c>
      <c r="K62" s="106">
        <f t="shared" si="21"/>
        <v>720</v>
      </c>
      <c r="L62" s="107">
        <v>5</v>
      </c>
      <c r="M62" s="105">
        <f t="shared" si="20"/>
        <v>2951.8868983057178</v>
      </c>
      <c r="N62" s="106">
        <f t="shared" si="13"/>
        <v>590.37737966114355</v>
      </c>
      <c r="O62" s="123">
        <f t="shared" si="14"/>
        <v>0</v>
      </c>
      <c r="P62" s="124">
        <f t="shared" si="15"/>
        <v>-129.62262033885645</v>
      </c>
      <c r="Q62" s="125">
        <f t="shared" si="16"/>
        <v>0.81996858286269936</v>
      </c>
      <c r="R62" s="293"/>
      <c r="S62" s="47">
        <v>0.54166666666666674</v>
      </c>
      <c r="T62" s="120">
        <v>0.61001157407407414</v>
      </c>
      <c r="U62" s="111">
        <v>15</v>
      </c>
      <c r="V62" s="112">
        <v>98.4184049079755</v>
      </c>
      <c r="W62" s="113"/>
      <c r="X62" s="116"/>
      <c r="Y62" s="282"/>
      <c r="Z62" s="283"/>
      <c r="AA62" s="117">
        <f t="shared" si="17"/>
        <v>-648.11310169428225</v>
      </c>
      <c r="AB62" s="110">
        <f t="shared" si="18"/>
        <v>0.81996858286269936</v>
      </c>
      <c r="AC62" s="278"/>
    </row>
    <row r="63" spans="1:29" ht="15.75" customHeight="1">
      <c r="A63" s="299"/>
      <c r="B63" s="100" t="s">
        <v>120</v>
      </c>
      <c r="C63" s="280" t="s">
        <v>132</v>
      </c>
      <c r="D63" s="281"/>
      <c r="E63" s="101">
        <v>14.28</v>
      </c>
      <c r="F63" s="102">
        <v>5345</v>
      </c>
      <c r="G63" s="121">
        <f t="shared" si="19"/>
        <v>76326.599999999991</v>
      </c>
      <c r="H63" s="62"/>
      <c r="I63" s="104">
        <v>3</v>
      </c>
      <c r="J63" s="105">
        <v>3600</v>
      </c>
      <c r="K63" s="106">
        <f t="shared" si="21"/>
        <v>1200</v>
      </c>
      <c r="L63" s="118">
        <v>3</v>
      </c>
      <c r="M63" s="105">
        <f t="shared" si="20"/>
        <v>3174.872202937247</v>
      </c>
      <c r="N63" s="106">
        <f t="shared" si="13"/>
        <v>1058.2907343124157</v>
      </c>
      <c r="O63" s="123">
        <f t="shared" si="14"/>
        <v>0</v>
      </c>
      <c r="P63" s="124">
        <f t="shared" si="15"/>
        <v>-141.70926568758432</v>
      </c>
      <c r="Q63" s="125">
        <f t="shared" si="16"/>
        <v>0.88190894526034636</v>
      </c>
      <c r="R63" s="293"/>
      <c r="S63" s="47">
        <v>0.62083333333333335</v>
      </c>
      <c r="T63" s="120">
        <v>0.69097222222222221</v>
      </c>
      <c r="U63" s="111">
        <v>15.583333333333265</v>
      </c>
      <c r="V63" s="112">
        <v>101.01193985172158</v>
      </c>
      <c r="W63" s="113"/>
      <c r="X63" s="116"/>
      <c r="Y63" s="282"/>
      <c r="Z63" s="283"/>
      <c r="AA63" s="117">
        <f t="shared" si="17"/>
        <v>-425.12779706275296</v>
      </c>
      <c r="AB63" s="110">
        <f t="shared" si="18"/>
        <v>0.88190894526034636</v>
      </c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2">AVERAGE(I56:I71)</f>
        <v>3.875</v>
      </c>
      <c r="J72" s="137">
        <f t="shared" si="22"/>
        <v>3487.5</v>
      </c>
      <c r="K72" s="138">
        <f t="shared" ref="K72" si="23">J72/I72</f>
        <v>900</v>
      </c>
      <c r="L72" s="136">
        <f t="shared" ref="L72:M72" si="24">AVERAGE(L56:L71)</f>
        <v>3.875</v>
      </c>
      <c r="M72" s="137">
        <f t="shared" si="24"/>
        <v>3030.3193971204169</v>
      </c>
      <c r="N72" s="138">
        <f t="shared" ref="N72:N80" si="25">M72/L72</f>
        <v>782.01790893430109</v>
      </c>
      <c r="O72" s="139">
        <f t="shared" ref="O72:O80" si="26">L72-I72</f>
        <v>0</v>
      </c>
      <c r="P72" s="140">
        <f t="shared" ref="P72:P80" si="27">N72-K72</f>
        <v>-117.98209106569891</v>
      </c>
      <c r="Q72" s="141">
        <f t="shared" ref="Q72:Q80" si="28">N72/K72</f>
        <v>0.86890878770477897</v>
      </c>
      <c r="R72" s="294"/>
      <c r="S72" s="142">
        <v>0.25</v>
      </c>
      <c r="T72" s="143">
        <v>0.69097222222222221</v>
      </c>
      <c r="U72" s="144"/>
      <c r="V72" s="166"/>
      <c r="W72" s="99"/>
      <c r="X72" s="69"/>
      <c r="Y72" s="285"/>
      <c r="Z72" s="286"/>
      <c r="AA72" s="168">
        <f t="shared" ref="AA72:AA80" si="29">M72-J72</f>
        <v>-457.18060287958315</v>
      </c>
      <c r="AB72" s="141">
        <f t="shared" ref="AB72:AB80" si="30">M72/J72</f>
        <v>0.86890878770477897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3479</v>
      </c>
      <c r="G73" s="148">
        <f t="shared" ref="G73:G80" si="31">E73*F73</f>
        <v>87079.37000000001</v>
      </c>
      <c r="H73" s="149"/>
      <c r="I73" s="150">
        <v>5</v>
      </c>
      <c r="J73" s="151">
        <v>3600</v>
      </c>
      <c r="K73" s="152">
        <f>J73/I73</f>
        <v>720</v>
      </c>
      <c r="L73" s="153">
        <v>5</v>
      </c>
      <c r="M73" s="151">
        <f t="shared" ref="M73:M80" si="32">F73/V73*60</f>
        <v>3218.7933753375319</v>
      </c>
      <c r="N73" s="152">
        <f t="shared" si="25"/>
        <v>643.75867506750637</v>
      </c>
      <c r="O73" s="154">
        <f t="shared" si="26"/>
        <v>0</v>
      </c>
      <c r="P73" s="155">
        <f t="shared" si="27"/>
        <v>-76.241324932493626</v>
      </c>
      <c r="Q73" s="156">
        <f t="shared" si="28"/>
        <v>0.89410927092709214</v>
      </c>
      <c r="R73" s="292">
        <f>Q89</f>
        <v>0.87068758536594781</v>
      </c>
      <c r="S73" s="157">
        <v>0.25</v>
      </c>
      <c r="T73" s="158">
        <v>0.29503472222222221</v>
      </c>
      <c r="U73" s="159"/>
      <c r="V73" s="160">
        <v>64.850388222919378</v>
      </c>
      <c r="W73" s="158"/>
      <c r="X73" s="169"/>
      <c r="Y73" s="295"/>
      <c r="Z73" s="296"/>
      <c r="AA73" s="115">
        <f t="shared" si="29"/>
        <v>-381.20662466246813</v>
      </c>
      <c r="AB73" s="156">
        <f t="shared" si="30"/>
        <v>0.89410927092709214</v>
      </c>
      <c r="AC73" s="277">
        <f>AB89</f>
        <v>0.87068758536594781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4031</v>
      </c>
      <c r="G74" s="103">
        <f t="shared" si="31"/>
        <v>100049.42</v>
      </c>
      <c r="H74" s="26"/>
      <c r="I74" s="104">
        <v>5</v>
      </c>
      <c r="J74" s="105">
        <v>3600</v>
      </c>
      <c r="K74" s="106">
        <f t="shared" si="21"/>
        <v>720</v>
      </c>
      <c r="L74" s="107">
        <v>5</v>
      </c>
      <c r="M74" s="105">
        <f t="shared" si="32"/>
        <v>3208.3152034133018</v>
      </c>
      <c r="N74" s="106">
        <f t="shared" si="25"/>
        <v>641.66304068266038</v>
      </c>
      <c r="O74" s="108">
        <f t="shared" si="26"/>
        <v>0</v>
      </c>
      <c r="P74" s="109">
        <f t="shared" si="27"/>
        <v>-78.33695931733962</v>
      </c>
      <c r="Q74" s="110">
        <f t="shared" si="28"/>
        <v>0.89119866761480604</v>
      </c>
      <c r="R74" s="293"/>
      <c r="S74" s="47">
        <v>0.30486111111111114</v>
      </c>
      <c r="T74" s="48">
        <v>0.35721064814814818</v>
      </c>
      <c r="U74" s="111">
        <v>15</v>
      </c>
      <c r="V74" s="112">
        <v>75.385361058878189</v>
      </c>
      <c r="W74" s="113"/>
      <c r="X74" s="13"/>
      <c r="Y74" s="282"/>
      <c r="Z74" s="283"/>
      <c r="AA74" s="117">
        <f t="shared" si="29"/>
        <v>-391.68479658669821</v>
      </c>
      <c r="AB74" s="110">
        <f t="shared" si="30"/>
        <v>0.89119866761480604</v>
      </c>
      <c r="AC74" s="278"/>
    </row>
    <row r="75" spans="1:29" ht="15.75" customHeight="1">
      <c r="A75" s="288"/>
      <c r="B75" s="100" t="s">
        <v>120</v>
      </c>
      <c r="C75" s="280" t="s">
        <v>131</v>
      </c>
      <c r="D75" s="281"/>
      <c r="E75" s="101">
        <v>18.18</v>
      </c>
      <c r="F75" s="102">
        <v>2841</v>
      </c>
      <c r="G75" s="103">
        <f t="shared" si="31"/>
        <v>51649.38</v>
      </c>
      <c r="H75" s="26"/>
      <c r="I75" s="104">
        <v>3</v>
      </c>
      <c r="J75" s="105">
        <v>3600</v>
      </c>
      <c r="K75" s="106">
        <f t="shared" si="21"/>
        <v>1200</v>
      </c>
      <c r="L75" s="107">
        <v>3</v>
      </c>
      <c r="M75" s="105">
        <f t="shared" si="32"/>
        <v>3175.0465909090881</v>
      </c>
      <c r="N75" s="106">
        <f t="shared" si="25"/>
        <v>1058.3488636363627</v>
      </c>
      <c r="O75" s="108">
        <f t="shared" si="26"/>
        <v>0</v>
      </c>
      <c r="P75" s="109">
        <f t="shared" si="27"/>
        <v>-141.65113636363731</v>
      </c>
      <c r="Q75" s="110">
        <f t="shared" si="28"/>
        <v>0.88195738636363563</v>
      </c>
      <c r="R75" s="293"/>
      <c r="S75" s="47">
        <v>0.36736111111111114</v>
      </c>
      <c r="T75" s="48">
        <v>0.40464120370370371</v>
      </c>
      <c r="U75" s="111">
        <v>14.61666666666666</v>
      </c>
      <c r="V75" s="112">
        <v>53.687401151235839</v>
      </c>
      <c r="W75" s="113"/>
      <c r="X75" s="13"/>
      <c r="Y75" s="282"/>
      <c r="Z75" s="283"/>
      <c r="AA75" s="117">
        <f t="shared" si="29"/>
        <v>-424.95340909091192</v>
      </c>
      <c r="AB75" s="110">
        <f t="shared" si="30"/>
        <v>0.88195738636363563</v>
      </c>
      <c r="AC75" s="278"/>
    </row>
    <row r="76" spans="1:29" ht="15.75" customHeight="1">
      <c r="A76" s="288"/>
      <c r="B76" s="100" t="s">
        <v>120</v>
      </c>
      <c r="C76" s="280" t="s">
        <v>240</v>
      </c>
      <c r="D76" s="281"/>
      <c r="E76" s="101">
        <v>23.72</v>
      </c>
      <c r="F76" s="102">
        <v>1939</v>
      </c>
      <c r="G76" s="103">
        <f t="shared" si="31"/>
        <v>45993.079999999994</v>
      </c>
      <c r="H76" s="26">
        <v>2</v>
      </c>
      <c r="I76" s="104">
        <v>5</v>
      </c>
      <c r="J76" s="105">
        <v>3600</v>
      </c>
      <c r="K76" s="106">
        <f t="shared" si="21"/>
        <v>720</v>
      </c>
      <c r="L76" s="107">
        <v>5</v>
      </c>
      <c r="M76" s="105">
        <f t="shared" si="32"/>
        <v>2934</v>
      </c>
      <c r="N76" s="106">
        <f t="shared" si="25"/>
        <v>586.79999999999995</v>
      </c>
      <c r="O76" s="108">
        <f t="shared" si="26"/>
        <v>0</v>
      </c>
      <c r="P76" s="109">
        <f t="shared" si="27"/>
        <v>-133.20000000000005</v>
      </c>
      <c r="Q76" s="110">
        <f t="shared" si="28"/>
        <v>0.81499999999999995</v>
      </c>
      <c r="R76" s="293"/>
      <c r="S76" s="47">
        <v>0.41458333333333336</v>
      </c>
      <c r="T76" s="48">
        <v>0.44211805555555556</v>
      </c>
      <c r="U76" s="111">
        <v>15</v>
      </c>
      <c r="V76" s="112">
        <v>39.652351738241308</v>
      </c>
      <c r="W76" s="113"/>
      <c r="X76" s="116"/>
      <c r="Y76" s="282"/>
      <c r="Z76" s="283"/>
      <c r="AA76" s="117">
        <f t="shared" si="29"/>
        <v>-666</v>
      </c>
      <c r="AB76" s="110">
        <f t="shared" si="30"/>
        <v>0.81499999999999995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2009</v>
      </c>
      <c r="G77" s="103">
        <f t="shared" si="31"/>
        <v>33469.94</v>
      </c>
      <c r="H77" s="13">
        <v>2</v>
      </c>
      <c r="I77" s="104">
        <v>5</v>
      </c>
      <c r="J77" s="105">
        <v>3600</v>
      </c>
      <c r="K77" s="106">
        <f t="shared" si="21"/>
        <v>720</v>
      </c>
      <c r="L77" s="107">
        <v>5</v>
      </c>
      <c r="M77" s="105">
        <f t="shared" si="32"/>
        <v>3170.171583159914</v>
      </c>
      <c r="N77" s="106">
        <f t="shared" si="25"/>
        <v>634.03431663198285</v>
      </c>
      <c r="O77" s="108">
        <f t="shared" si="26"/>
        <v>0</v>
      </c>
      <c r="P77" s="109">
        <f t="shared" si="27"/>
        <v>-85.965683368017153</v>
      </c>
      <c r="Q77" s="110">
        <f t="shared" si="28"/>
        <v>0.88060321754442061</v>
      </c>
      <c r="R77" s="293"/>
      <c r="S77" s="47">
        <v>0.45208333333333339</v>
      </c>
      <c r="T77" s="48">
        <v>0.47848379629629634</v>
      </c>
      <c r="U77" s="111">
        <v>15</v>
      </c>
      <c r="V77" s="112">
        <v>38.023178505641013</v>
      </c>
      <c r="W77" s="113"/>
      <c r="X77" s="116"/>
      <c r="Y77" s="282"/>
      <c r="Z77" s="283"/>
      <c r="AA77" s="117">
        <f t="shared" si="29"/>
        <v>-429.82841684008599</v>
      </c>
      <c r="AB77" s="110">
        <f t="shared" si="30"/>
        <v>0.8806032175444205</v>
      </c>
      <c r="AC77" s="278"/>
    </row>
    <row r="78" spans="1:29" ht="15.75" customHeight="1">
      <c r="A78" s="288"/>
      <c r="B78" s="100" t="s">
        <v>120</v>
      </c>
      <c r="C78" s="280" t="s">
        <v>135</v>
      </c>
      <c r="D78" s="281"/>
      <c r="E78" s="101">
        <v>30</v>
      </c>
      <c r="F78" s="102">
        <v>4339</v>
      </c>
      <c r="G78" s="121">
        <f t="shared" si="31"/>
        <v>130170</v>
      </c>
      <c r="H78" s="122"/>
      <c r="I78" s="104">
        <v>4</v>
      </c>
      <c r="J78" s="105">
        <v>3600</v>
      </c>
      <c r="K78" s="106">
        <f t="shared" si="21"/>
        <v>900</v>
      </c>
      <c r="L78" s="107">
        <v>4</v>
      </c>
      <c r="M78" s="105">
        <f t="shared" si="32"/>
        <v>3241.2359807736339</v>
      </c>
      <c r="N78" s="106">
        <f t="shared" si="25"/>
        <v>810.30899519340846</v>
      </c>
      <c r="O78" s="108">
        <f t="shared" si="26"/>
        <v>0</v>
      </c>
      <c r="P78" s="109">
        <f t="shared" si="27"/>
        <v>-89.691004806591536</v>
      </c>
      <c r="Q78" s="110">
        <f t="shared" si="28"/>
        <v>0.90034332799267602</v>
      </c>
      <c r="R78" s="293"/>
      <c r="S78" s="47">
        <v>0.48888888888888898</v>
      </c>
      <c r="T78" s="120">
        <v>0.54466435185185191</v>
      </c>
      <c r="U78" s="111">
        <v>14.983333333333411</v>
      </c>
      <c r="V78" s="112">
        <v>80.321211273811912</v>
      </c>
      <c r="W78" s="113"/>
      <c r="X78" s="50"/>
      <c r="Y78" s="282"/>
      <c r="Z78" s="283"/>
      <c r="AA78" s="117">
        <f t="shared" si="29"/>
        <v>-358.76401922636614</v>
      </c>
      <c r="AB78" s="110">
        <f t="shared" si="30"/>
        <v>0.90034332799267602</v>
      </c>
      <c r="AC78" s="278"/>
    </row>
    <row r="79" spans="1:29" ht="15.75" customHeight="1">
      <c r="A79" s="288"/>
      <c r="B79" s="100" t="s">
        <v>120</v>
      </c>
      <c r="C79" s="280" t="s">
        <v>240</v>
      </c>
      <c r="D79" s="281"/>
      <c r="E79" s="101">
        <v>23.72</v>
      </c>
      <c r="F79" s="102">
        <v>4808</v>
      </c>
      <c r="G79" s="121">
        <f t="shared" si="31"/>
        <v>114045.75999999999</v>
      </c>
      <c r="H79" s="62"/>
      <c r="I79" s="104">
        <v>5</v>
      </c>
      <c r="J79" s="105">
        <v>3600</v>
      </c>
      <c r="K79" s="106">
        <f t="shared" si="21"/>
        <v>720</v>
      </c>
      <c r="L79" s="107">
        <v>5</v>
      </c>
      <c r="M79" s="105">
        <f t="shared" si="32"/>
        <v>2958.0681417859114</v>
      </c>
      <c r="N79" s="106">
        <f t="shared" si="25"/>
        <v>591.61362835718228</v>
      </c>
      <c r="O79" s="123">
        <f t="shared" si="26"/>
        <v>0</v>
      </c>
      <c r="P79" s="124">
        <f t="shared" si="27"/>
        <v>-128.38637164281772</v>
      </c>
      <c r="Q79" s="125">
        <f t="shared" si="28"/>
        <v>0.82168559494053095</v>
      </c>
      <c r="R79" s="293"/>
      <c r="S79" s="47">
        <v>0.55486111111111114</v>
      </c>
      <c r="T79" s="120">
        <v>0.62258101851851855</v>
      </c>
      <c r="U79" s="111">
        <v>14.683333333333284</v>
      </c>
      <c r="V79" s="112">
        <v>97.523108384458098</v>
      </c>
      <c r="W79" s="113"/>
      <c r="X79" s="116"/>
      <c r="Y79" s="282"/>
      <c r="Z79" s="283"/>
      <c r="AA79" s="117">
        <f t="shared" si="29"/>
        <v>-641.93185821408861</v>
      </c>
      <c r="AB79" s="110">
        <f t="shared" si="30"/>
        <v>0.82168559494053095</v>
      </c>
      <c r="AC79" s="278"/>
    </row>
    <row r="80" spans="1:29" ht="15.75" customHeight="1">
      <c r="A80" s="288"/>
      <c r="B80" s="100" t="s">
        <v>120</v>
      </c>
      <c r="C80" s="280" t="s">
        <v>128</v>
      </c>
      <c r="D80" s="281"/>
      <c r="E80" s="101">
        <v>16.66</v>
      </c>
      <c r="F80" s="102">
        <v>4316</v>
      </c>
      <c r="G80" s="121">
        <f t="shared" si="31"/>
        <v>71904.56</v>
      </c>
      <c r="H80" s="62"/>
      <c r="I80" s="104">
        <v>5</v>
      </c>
      <c r="J80" s="105">
        <v>3600</v>
      </c>
      <c r="K80" s="106">
        <f t="shared" si="21"/>
        <v>720</v>
      </c>
      <c r="L80" s="118">
        <v>5</v>
      </c>
      <c r="M80" s="105">
        <f t="shared" si="32"/>
        <v>3170.1715831599145</v>
      </c>
      <c r="N80" s="106">
        <f t="shared" si="25"/>
        <v>634.03431663198285</v>
      </c>
      <c r="O80" s="123">
        <f t="shared" si="26"/>
        <v>0</v>
      </c>
      <c r="P80" s="124">
        <f t="shared" si="27"/>
        <v>-85.965683368017153</v>
      </c>
      <c r="Q80" s="125">
        <f t="shared" si="28"/>
        <v>0.88060321754442061</v>
      </c>
      <c r="R80" s="293"/>
      <c r="S80" s="47">
        <v>0.6333333333333333</v>
      </c>
      <c r="T80" s="120">
        <v>0.69005787037037036</v>
      </c>
      <c r="U80" s="111">
        <v>15.483333333333249</v>
      </c>
      <c r="V80" s="112">
        <v>81.686430278918166</v>
      </c>
      <c r="W80" s="113"/>
      <c r="X80" s="116"/>
      <c r="Y80" s="282"/>
      <c r="Z80" s="283"/>
      <c r="AA80" s="117">
        <f t="shared" si="29"/>
        <v>-429.82841684008554</v>
      </c>
      <c r="AB80" s="110">
        <f t="shared" si="30"/>
        <v>0.88060321754442072</v>
      </c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3">AVERAGE(I73:I88)</f>
        <v>4.625</v>
      </c>
      <c r="J89" s="137">
        <f t="shared" si="33"/>
        <v>3600</v>
      </c>
      <c r="K89" s="138">
        <f t="shared" ref="K89" si="34">J89/I89</f>
        <v>778.37837837837833</v>
      </c>
      <c r="L89" s="136">
        <f t="shared" ref="L89:M89" si="35">AVERAGE(L73:L88)</f>
        <v>4.625</v>
      </c>
      <c r="M89" s="137">
        <f t="shared" si="35"/>
        <v>3134.475307317412</v>
      </c>
      <c r="N89" s="138">
        <f>M89/L89</f>
        <v>677.72439077133231</v>
      </c>
      <c r="O89" s="139">
        <f>L89-I89</f>
        <v>0</v>
      </c>
      <c r="P89" s="140">
        <f>N89-K89</f>
        <v>-100.65398760704602</v>
      </c>
      <c r="Q89" s="141">
        <f>N89/K89</f>
        <v>0.87068758536594781</v>
      </c>
      <c r="R89" s="294"/>
      <c r="S89" s="142">
        <v>0.25</v>
      </c>
      <c r="T89" s="143">
        <v>0.69005787037037036</v>
      </c>
      <c r="U89" s="144"/>
      <c r="V89" s="166"/>
      <c r="W89" s="167"/>
      <c r="X89" s="138"/>
      <c r="Y89" s="285"/>
      <c r="Z89" s="286"/>
      <c r="AA89" s="168">
        <f>M89-J89</f>
        <v>-465.52469268258801</v>
      </c>
      <c r="AB89" s="141">
        <f>M89/J89</f>
        <v>0.87068758536594781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1463</v>
      </c>
      <c r="G90" s="148">
        <f t="shared" ref="G90:G92" si="36">E90*F90</f>
        <v>41797.910000000003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3128.3378161628798</v>
      </c>
      <c r="N90" s="152">
        <f>M90/L90</f>
        <v>260.6948180135733</v>
      </c>
      <c r="O90" s="154">
        <f>L90-I90</f>
        <v>0</v>
      </c>
      <c r="P90" s="155">
        <f>N90-K90</f>
        <v>-39.305181986426703</v>
      </c>
      <c r="Q90" s="156">
        <f>N90/K90</f>
        <v>0.86898272671191101</v>
      </c>
      <c r="R90" s="292">
        <f>Q106</f>
        <v>0.89294168480650205</v>
      </c>
      <c r="S90" s="157">
        <v>0.70833333333333337</v>
      </c>
      <c r="T90" s="158">
        <v>0.72781250000000008</v>
      </c>
      <c r="U90" s="159"/>
      <c r="V90" s="160">
        <v>28.059629476866466</v>
      </c>
      <c r="W90" s="158"/>
      <c r="X90" s="169"/>
      <c r="Y90" s="295"/>
      <c r="Z90" s="296"/>
      <c r="AA90" s="115">
        <f>M90-J90</f>
        <v>-471.66218383712021</v>
      </c>
      <c r="AB90" s="156">
        <f>M90/J90</f>
        <v>0.86898272671191101</v>
      </c>
      <c r="AC90" s="277">
        <f>AB106</f>
        <v>0.89294168480650205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532</v>
      </c>
      <c r="G91" s="103">
        <f t="shared" si="36"/>
        <v>10730.44</v>
      </c>
      <c r="H91" s="26"/>
      <c r="I91" s="104">
        <v>12</v>
      </c>
      <c r="J91" s="105">
        <v>3600</v>
      </c>
      <c r="K91" s="106">
        <f t="shared" si="21"/>
        <v>300</v>
      </c>
      <c r="L91" s="107">
        <v>12</v>
      </c>
      <c r="M91" s="105">
        <f>F91/V91*60</f>
        <v>3257.1300726392597</v>
      </c>
      <c r="N91" s="106">
        <f>M91/L91</f>
        <v>271.42750605327166</v>
      </c>
      <c r="O91" s="108">
        <f>L91-I91</f>
        <v>0</v>
      </c>
      <c r="P91" s="109">
        <f>N91-K91</f>
        <v>-28.572493946728343</v>
      </c>
      <c r="Q91" s="110">
        <f>N91/K91</f>
        <v>0.9047583535109055</v>
      </c>
      <c r="R91" s="293"/>
      <c r="S91" s="47">
        <v>0.73125000000000007</v>
      </c>
      <c r="T91" s="48">
        <v>0.73805555555555558</v>
      </c>
      <c r="U91" s="111">
        <v>4.9499999999999744</v>
      </c>
      <c r="V91" s="112">
        <v>9.8000384658065425</v>
      </c>
      <c r="W91" s="113"/>
      <c r="X91" s="13"/>
      <c r="Y91" s="282"/>
      <c r="Z91" s="283"/>
      <c r="AA91" s="117">
        <f>M91-J91</f>
        <v>-342.86992736074035</v>
      </c>
      <c r="AB91" s="110">
        <f>M91/J91</f>
        <v>0.9047583535109055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2683</v>
      </c>
      <c r="G92" s="103">
        <f t="shared" si="36"/>
        <v>54786.860000000008</v>
      </c>
      <c r="H92" s="26"/>
      <c r="I92" s="104">
        <v>13</v>
      </c>
      <c r="J92" s="105">
        <v>3600</v>
      </c>
      <c r="K92" s="106">
        <f t="shared" si="21"/>
        <v>276.92307692307691</v>
      </c>
      <c r="L92" s="107">
        <v>13</v>
      </c>
      <c r="M92" s="105">
        <f>F92/V92*60</f>
        <v>3258.3023071080825</v>
      </c>
      <c r="N92" s="106">
        <f>M92/L92</f>
        <v>250.63863900831404</v>
      </c>
      <c r="O92" s="108">
        <f>L92-I92</f>
        <v>0</v>
      </c>
      <c r="P92" s="109">
        <f>N92-K92</f>
        <v>-26.284437914762862</v>
      </c>
      <c r="Q92" s="110">
        <f>N92/K92</f>
        <v>0.90508397419668962</v>
      </c>
      <c r="R92" s="293"/>
      <c r="S92" s="47">
        <v>0.7416666666666667</v>
      </c>
      <c r="T92" s="48">
        <v>0.77597222222222229</v>
      </c>
      <c r="U92" s="111">
        <v>5.2000000000000135</v>
      </c>
      <c r="V92" s="112">
        <v>49.4060970490115</v>
      </c>
      <c r="W92" s="113"/>
      <c r="X92" s="13"/>
      <c r="Y92" s="282"/>
      <c r="Z92" s="283"/>
      <c r="AA92" s="117">
        <f>M92-J92</f>
        <v>-341.69769289191754</v>
      </c>
      <c r="AB92" s="110">
        <f>M92/J92</f>
        <v>0.90508397419668962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12.333333333333334</v>
      </c>
      <c r="J106" s="137">
        <f t="shared" si="37"/>
        <v>3600</v>
      </c>
      <c r="K106" s="138">
        <f t="shared" ref="K106" si="38">J106/I106</f>
        <v>291.89189189189187</v>
      </c>
      <c r="L106" s="136">
        <f t="shared" ref="L106:M106" si="39">AVERAGE(L90:L105)</f>
        <v>12.333333333333334</v>
      </c>
      <c r="M106" s="137">
        <f t="shared" si="39"/>
        <v>3214.5900653034073</v>
      </c>
      <c r="N106" s="138">
        <f t="shared" ref="N106:N112" si="40">M106/L106</f>
        <v>260.64243772730327</v>
      </c>
      <c r="O106" s="139">
        <f t="shared" ref="O106:O112" si="41">L106-I106</f>
        <v>0</v>
      </c>
      <c r="P106" s="140">
        <f t="shared" ref="P106:P112" si="42">N106-K106</f>
        <v>-31.249454164588599</v>
      </c>
      <c r="Q106" s="141">
        <f t="shared" ref="Q106:Q112" si="43">N106/K106</f>
        <v>0.89294168480650205</v>
      </c>
      <c r="R106" s="294"/>
      <c r="S106" s="142">
        <v>0.70833333333333337</v>
      </c>
      <c r="T106" s="143">
        <v>0.77597222222222229</v>
      </c>
      <c r="U106" s="144"/>
      <c r="V106" s="166"/>
      <c r="W106" s="167"/>
      <c r="X106" s="138"/>
      <c r="Y106" s="285"/>
      <c r="Z106" s="286"/>
      <c r="AA106" s="168">
        <f t="shared" ref="AA106:AA112" si="44">M106-J106</f>
        <v>-385.4099346965927</v>
      </c>
      <c r="AB106" s="141">
        <f t="shared" ref="AB106:AB112" si="45">M106/J106</f>
        <v>0.89294168480650205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1340</v>
      </c>
      <c r="G107" s="148">
        <f t="shared" ref="G107:G112" si="46">E107*F107</f>
        <v>23074.799999999999</v>
      </c>
      <c r="H107" s="149">
        <v>2</v>
      </c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 t="shared" ref="M107:M112" si="47">F107/V107*60</f>
        <v>2742.4535999999998</v>
      </c>
      <c r="N107" s="152">
        <f t="shared" si="40"/>
        <v>914.1511999999999</v>
      </c>
      <c r="O107" s="154">
        <f t="shared" si="41"/>
        <v>0</v>
      </c>
      <c r="P107" s="155">
        <f t="shared" si="42"/>
        <v>-185.8488000000001</v>
      </c>
      <c r="Q107" s="156">
        <f t="shared" si="43"/>
        <v>0.83104654545454537</v>
      </c>
      <c r="R107" s="292">
        <f>Q123</f>
        <v>0.8727124205743384</v>
      </c>
      <c r="S107" s="157">
        <v>0.70833333333333337</v>
      </c>
      <c r="T107" s="158">
        <v>0.7286921296296297</v>
      </c>
      <c r="U107" s="159"/>
      <c r="V107" s="160">
        <v>29.316813236147368</v>
      </c>
      <c r="W107" s="161"/>
      <c r="X107" s="162"/>
      <c r="Y107" s="295"/>
      <c r="Z107" s="296"/>
      <c r="AA107" s="115">
        <f t="shared" si="44"/>
        <v>-557.54640000000018</v>
      </c>
      <c r="AB107" s="156">
        <f t="shared" si="45"/>
        <v>0.83104654545454537</v>
      </c>
      <c r="AC107" s="277">
        <f>AB123</f>
        <v>0.8727124205743384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1583</v>
      </c>
      <c r="G108" s="103">
        <f t="shared" si="46"/>
        <v>35158.43</v>
      </c>
      <c r="H108" s="26"/>
      <c r="I108" s="104">
        <v>4</v>
      </c>
      <c r="J108" s="105">
        <v>3000</v>
      </c>
      <c r="K108" s="106">
        <f t="shared" ref="K108:K152" si="48">J108/I108</f>
        <v>750</v>
      </c>
      <c r="L108" s="107">
        <v>4</v>
      </c>
      <c r="M108" s="105">
        <f t="shared" si="47"/>
        <v>2686.8196452933175</v>
      </c>
      <c r="N108" s="106">
        <f t="shared" si="40"/>
        <v>671.70491132332938</v>
      </c>
      <c r="O108" s="108">
        <f t="shared" si="41"/>
        <v>0</v>
      </c>
      <c r="P108" s="109">
        <f t="shared" si="42"/>
        <v>-78.295088676670616</v>
      </c>
      <c r="Q108" s="110">
        <f t="shared" si="43"/>
        <v>0.89560654843110588</v>
      </c>
      <c r="R108" s="293"/>
      <c r="S108" s="47">
        <v>0.73194444444444451</v>
      </c>
      <c r="T108" s="48">
        <v>0.75649305555555557</v>
      </c>
      <c r="U108" s="111">
        <v>4.6833333333333194</v>
      </c>
      <c r="V108" s="112">
        <v>35.350344473765794</v>
      </c>
      <c r="W108" s="113"/>
      <c r="X108" s="116"/>
      <c r="Y108" s="282"/>
      <c r="Z108" s="283"/>
      <c r="AA108" s="117">
        <f t="shared" si="44"/>
        <v>-313.18035470668246</v>
      </c>
      <c r="AB108" s="110">
        <f t="shared" si="45"/>
        <v>0.89560654843110588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2046</v>
      </c>
      <c r="G109" s="103">
        <f t="shared" si="46"/>
        <v>50208.84</v>
      </c>
      <c r="H109" s="26"/>
      <c r="I109" s="104">
        <v>4</v>
      </c>
      <c r="J109" s="105">
        <v>3000</v>
      </c>
      <c r="K109" s="106">
        <f t="shared" si="48"/>
        <v>750</v>
      </c>
      <c r="L109" s="107">
        <v>4</v>
      </c>
      <c r="M109" s="105">
        <f t="shared" si="47"/>
        <v>2684.7248078299381</v>
      </c>
      <c r="N109" s="106">
        <f t="shared" si="40"/>
        <v>671.18120195748452</v>
      </c>
      <c r="O109" s="108">
        <f t="shared" si="41"/>
        <v>0</v>
      </c>
      <c r="P109" s="109">
        <f t="shared" si="42"/>
        <v>-78.818798042515482</v>
      </c>
      <c r="Q109" s="110">
        <f t="shared" si="43"/>
        <v>0.89490826927664602</v>
      </c>
      <c r="R109" s="293"/>
      <c r="S109" s="47">
        <v>0.7597222222222223</v>
      </c>
      <c r="T109" s="48">
        <v>0.79146990740740752</v>
      </c>
      <c r="U109" s="111">
        <v>4.6500000000000874</v>
      </c>
      <c r="V109" s="112">
        <v>45.725356893925699</v>
      </c>
      <c r="W109" s="113"/>
      <c r="X109" s="116"/>
      <c r="Y109" s="282"/>
      <c r="Z109" s="283"/>
      <c r="AA109" s="117">
        <f t="shared" si="44"/>
        <v>-315.27519217006193</v>
      </c>
      <c r="AB109" s="110">
        <f t="shared" si="45"/>
        <v>0.89490826927664602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1151</v>
      </c>
      <c r="G110" s="103">
        <f t="shared" si="46"/>
        <v>25874.48</v>
      </c>
      <c r="H110" s="26"/>
      <c r="I110" s="104">
        <v>5</v>
      </c>
      <c r="J110" s="105">
        <v>3000</v>
      </c>
      <c r="K110" s="106">
        <f t="shared" si="48"/>
        <v>600</v>
      </c>
      <c r="L110" s="107">
        <v>5</v>
      </c>
      <c r="M110" s="105">
        <f t="shared" si="47"/>
        <v>2684.9817574676322</v>
      </c>
      <c r="N110" s="106">
        <f t="shared" si="40"/>
        <v>536.99635149352639</v>
      </c>
      <c r="O110" s="108">
        <f t="shared" si="41"/>
        <v>0</v>
      </c>
      <c r="P110" s="109">
        <f t="shared" si="42"/>
        <v>-63.00364850647361</v>
      </c>
      <c r="Q110" s="110">
        <f t="shared" si="43"/>
        <v>0.89499391915587734</v>
      </c>
      <c r="R110" s="293"/>
      <c r="S110" s="47">
        <v>0.79513888888888895</v>
      </c>
      <c r="T110" s="48">
        <v>0.81299768518518523</v>
      </c>
      <c r="U110" s="111">
        <v>5.2833333333332533</v>
      </c>
      <c r="V110" s="112">
        <v>25.7208451446369</v>
      </c>
      <c r="W110" s="113"/>
      <c r="X110" s="116"/>
      <c r="Y110" s="282"/>
      <c r="Z110" s="283"/>
      <c r="AA110" s="117">
        <f t="shared" si="44"/>
        <v>-315.01824253236782</v>
      </c>
      <c r="AB110" s="110">
        <f t="shared" si="45"/>
        <v>0.89499391915587734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3413</v>
      </c>
      <c r="G111" s="103">
        <f t="shared" si="46"/>
        <v>79420.509999999995</v>
      </c>
      <c r="H111" s="13"/>
      <c r="I111" s="104">
        <v>5</v>
      </c>
      <c r="J111" s="105">
        <v>3000</v>
      </c>
      <c r="K111" s="106">
        <f t="shared" si="48"/>
        <v>600</v>
      </c>
      <c r="L111" s="107">
        <v>5</v>
      </c>
      <c r="M111" s="105">
        <f t="shared" si="47"/>
        <v>2683.4999999999995</v>
      </c>
      <c r="N111" s="106">
        <f t="shared" si="40"/>
        <v>536.69999999999993</v>
      </c>
      <c r="O111" s="108">
        <f t="shared" si="41"/>
        <v>0</v>
      </c>
      <c r="P111" s="109">
        <f t="shared" si="42"/>
        <v>-63.300000000000068</v>
      </c>
      <c r="Q111" s="110">
        <f t="shared" si="43"/>
        <v>0.89449999999999985</v>
      </c>
      <c r="R111" s="293"/>
      <c r="S111" s="47">
        <v>0.81597222222222232</v>
      </c>
      <c r="T111" s="48">
        <v>0.86895833333333339</v>
      </c>
      <c r="U111" s="111">
        <v>5</v>
      </c>
      <c r="V111" s="112">
        <v>76.310788149804367</v>
      </c>
      <c r="W111" s="113">
        <v>0.86895833333333339</v>
      </c>
      <c r="X111" s="116">
        <v>0.90763888888888899</v>
      </c>
      <c r="Y111" s="282"/>
      <c r="Z111" s="283"/>
      <c r="AA111" s="117">
        <f t="shared" si="44"/>
        <v>-316.50000000000045</v>
      </c>
      <c r="AB111" s="110">
        <f t="shared" si="45"/>
        <v>0.89449999999999985</v>
      </c>
      <c r="AC111" s="278"/>
    </row>
    <row r="112" spans="1:29" ht="15.75" customHeight="1">
      <c r="A112" s="288"/>
      <c r="B112" s="100" t="s">
        <v>120</v>
      </c>
      <c r="C112" s="280" t="s">
        <v>236</v>
      </c>
      <c r="D112" s="281"/>
      <c r="E112" s="101">
        <v>17.22</v>
      </c>
      <c r="F112" s="102">
        <v>3344</v>
      </c>
      <c r="G112" s="121">
        <f t="shared" si="46"/>
        <v>57583.679999999993</v>
      </c>
      <c r="H112" s="122"/>
      <c r="I112" s="104">
        <v>3</v>
      </c>
      <c r="J112" s="105">
        <v>3300</v>
      </c>
      <c r="K112" s="106">
        <f t="shared" si="48"/>
        <v>1100</v>
      </c>
      <c r="L112" s="107">
        <v>3</v>
      </c>
      <c r="M112" s="105">
        <f t="shared" si="47"/>
        <v>2749.9712120918057</v>
      </c>
      <c r="N112" s="106">
        <f t="shared" si="40"/>
        <v>916.65707069726852</v>
      </c>
      <c r="O112" s="108">
        <f t="shared" si="41"/>
        <v>0</v>
      </c>
      <c r="P112" s="109">
        <f t="shared" si="42"/>
        <v>-183.34292930273148</v>
      </c>
      <c r="Q112" s="110">
        <f t="shared" si="43"/>
        <v>0.83332460972478961</v>
      </c>
      <c r="R112" s="293"/>
      <c r="S112" s="47">
        <v>0.90763888888888899</v>
      </c>
      <c r="T112" s="120">
        <v>0.95829861111111125</v>
      </c>
      <c r="U112" s="111">
        <v>55.700000000000074</v>
      </c>
      <c r="V112" s="112">
        <v>72.960763777370701</v>
      </c>
      <c r="W112" s="113"/>
      <c r="X112" s="116"/>
      <c r="Y112" s="282"/>
      <c r="Z112" s="283"/>
      <c r="AA112" s="117">
        <f t="shared" si="44"/>
        <v>-550.02878790819432</v>
      </c>
      <c r="AB112" s="110">
        <f t="shared" si="45"/>
        <v>0.83332460972478961</v>
      </c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9">AVERAGE(I107:I122)</f>
        <v>4</v>
      </c>
      <c r="J123" s="137">
        <f t="shared" si="49"/>
        <v>3100</v>
      </c>
      <c r="K123" s="138">
        <f t="shared" ref="K123" si="50">J123/I123</f>
        <v>775</v>
      </c>
      <c r="L123" s="136">
        <f t="shared" ref="L123:M123" si="51">AVERAGE(L107:L122)</f>
        <v>4</v>
      </c>
      <c r="M123" s="137">
        <f t="shared" si="51"/>
        <v>2705.4085037804489</v>
      </c>
      <c r="N123" s="138">
        <f t="shared" ref="N123:N134" si="52">M123/L123</f>
        <v>676.35212594511222</v>
      </c>
      <c r="O123" s="139">
        <f t="shared" ref="O123:O134" si="53">L123-I123</f>
        <v>0</v>
      </c>
      <c r="P123" s="140">
        <f t="shared" ref="P123:P134" si="54">N123-K123</f>
        <v>-98.647874054887779</v>
      </c>
      <c r="Q123" s="141">
        <f t="shared" ref="Q123:Q134" si="55">N123/K123</f>
        <v>0.8727124205743384</v>
      </c>
      <c r="R123" s="294"/>
      <c r="S123" s="142">
        <v>0.70833333333333337</v>
      </c>
      <c r="T123" s="143">
        <v>0.95829861111111125</v>
      </c>
      <c r="U123" s="144"/>
      <c r="V123" s="166"/>
      <c r="W123" s="99"/>
      <c r="X123" s="69"/>
      <c r="Y123" s="285"/>
      <c r="Z123" s="286"/>
      <c r="AA123" s="168">
        <f t="shared" ref="AA123:AA134" si="56">M123-J123</f>
        <v>-394.59149621955112</v>
      </c>
      <c r="AB123" s="141">
        <f t="shared" ref="AB123:AB134" si="57">M123/J123</f>
        <v>0.8727124205743384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143</v>
      </c>
      <c r="D124" s="291"/>
      <c r="E124" s="147">
        <v>22.28</v>
      </c>
      <c r="F124" s="97">
        <v>504</v>
      </c>
      <c r="G124" s="148">
        <f t="shared" ref="G124:G134" si="58">E124*F124</f>
        <v>11229.12</v>
      </c>
      <c r="H124" s="149">
        <v>2</v>
      </c>
      <c r="I124" s="150">
        <v>5</v>
      </c>
      <c r="J124" s="151">
        <v>3300</v>
      </c>
      <c r="K124" s="152">
        <f>J124/I124</f>
        <v>660</v>
      </c>
      <c r="L124" s="153">
        <v>5</v>
      </c>
      <c r="M124" s="151">
        <f t="shared" ref="M124:M134" si="59">F124/V124*60</f>
        <v>2945.7388235294138</v>
      </c>
      <c r="N124" s="152">
        <f t="shared" si="52"/>
        <v>589.14776470588276</v>
      </c>
      <c r="O124" s="154">
        <f t="shared" si="53"/>
        <v>0</v>
      </c>
      <c r="P124" s="155">
        <f t="shared" si="54"/>
        <v>-70.852235294117236</v>
      </c>
      <c r="Q124" s="156">
        <f t="shared" si="55"/>
        <v>0.89264812834224661</v>
      </c>
      <c r="R124" s="292">
        <f>Q140</f>
        <v>0.89098128684187272</v>
      </c>
      <c r="S124" s="157">
        <v>0.70833333333333337</v>
      </c>
      <c r="T124" s="158">
        <v>0.71545138888888893</v>
      </c>
      <c r="U124" s="159"/>
      <c r="V124" s="160">
        <v>10.265675883569399</v>
      </c>
      <c r="W124" s="161"/>
      <c r="X124" s="162"/>
      <c r="Y124" s="295"/>
      <c r="Z124" s="296"/>
      <c r="AA124" s="115">
        <f t="shared" si="56"/>
        <v>-354.26117647058618</v>
      </c>
      <c r="AB124" s="156">
        <f t="shared" si="57"/>
        <v>0.89264812834224661</v>
      </c>
      <c r="AC124" s="277">
        <f>AB140</f>
        <v>0.89098128684187261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2437</v>
      </c>
      <c r="G125" s="103">
        <f t="shared" si="58"/>
        <v>34191.11</v>
      </c>
      <c r="H125" s="26">
        <v>2</v>
      </c>
      <c r="I125" s="104">
        <v>3</v>
      </c>
      <c r="J125" s="105">
        <v>3000</v>
      </c>
      <c r="K125" s="106">
        <f t="shared" si="48"/>
        <v>1000</v>
      </c>
      <c r="L125" s="107">
        <v>3</v>
      </c>
      <c r="M125" s="105">
        <f t="shared" si="59"/>
        <v>2702.7151742993906</v>
      </c>
      <c r="N125" s="106">
        <f t="shared" si="52"/>
        <v>900.90505809979686</v>
      </c>
      <c r="O125" s="108">
        <f t="shared" si="53"/>
        <v>0</v>
      </c>
      <c r="P125" s="109">
        <f t="shared" si="54"/>
        <v>-99.094941900203139</v>
      </c>
      <c r="Q125" s="110">
        <f t="shared" si="55"/>
        <v>0.90090505809979682</v>
      </c>
      <c r="R125" s="293"/>
      <c r="S125" s="47">
        <v>0.72569444444444442</v>
      </c>
      <c r="T125" s="48">
        <v>0.76326388888888885</v>
      </c>
      <c r="U125" s="111">
        <v>14.749999999999908</v>
      </c>
      <c r="V125" s="112">
        <v>54.101150350740816</v>
      </c>
      <c r="W125" s="113"/>
      <c r="X125" s="116"/>
      <c r="Y125" s="282"/>
      <c r="Z125" s="283"/>
      <c r="AA125" s="117">
        <f t="shared" si="56"/>
        <v>-297.28482570060942</v>
      </c>
      <c r="AB125" s="110">
        <f t="shared" si="57"/>
        <v>0.90090505809979682</v>
      </c>
      <c r="AC125" s="278"/>
    </row>
    <row r="126" spans="1:29" ht="15.75" customHeight="1">
      <c r="A126" s="298"/>
      <c r="B126" s="100" t="s">
        <v>120</v>
      </c>
      <c r="C126" s="280" t="s">
        <v>141</v>
      </c>
      <c r="D126" s="281"/>
      <c r="E126" s="101">
        <v>16.7</v>
      </c>
      <c r="F126" s="102">
        <v>1563</v>
      </c>
      <c r="G126" s="103">
        <f t="shared" si="58"/>
        <v>26102.1</v>
      </c>
      <c r="H126" s="26"/>
      <c r="I126" s="104">
        <v>3</v>
      </c>
      <c r="J126" s="105">
        <v>3600</v>
      </c>
      <c r="K126" s="106">
        <f t="shared" si="48"/>
        <v>1200</v>
      </c>
      <c r="L126" s="107">
        <v>3</v>
      </c>
      <c r="M126" s="105">
        <f t="shared" si="59"/>
        <v>3180.2924999999996</v>
      </c>
      <c r="N126" s="106">
        <f t="shared" si="52"/>
        <v>1060.0974999999999</v>
      </c>
      <c r="O126" s="108">
        <f t="shared" si="53"/>
        <v>0</v>
      </c>
      <c r="P126" s="109">
        <f t="shared" si="54"/>
        <v>-139.90250000000015</v>
      </c>
      <c r="Q126" s="110">
        <f t="shared" si="55"/>
        <v>0.88341458333333323</v>
      </c>
      <c r="R126" s="293"/>
      <c r="S126" s="47">
        <v>0.77361111111111103</v>
      </c>
      <c r="T126" s="48">
        <v>0.79408564814814808</v>
      </c>
      <c r="U126" s="111">
        <v>14.899999999999931</v>
      </c>
      <c r="V126" s="112">
        <v>29.487853711568988</v>
      </c>
      <c r="W126" s="113"/>
      <c r="X126" s="116"/>
      <c r="Y126" s="282"/>
      <c r="Z126" s="283"/>
      <c r="AA126" s="117">
        <f t="shared" si="56"/>
        <v>-419.70750000000044</v>
      </c>
      <c r="AB126" s="110">
        <f t="shared" si="57"/>
        <v>0.88341458333333323</v>
      </c>
      <c r="AC126" s="278"/>
    </row>
    <row r="127" spans="1:29" ht="15.75" customHeight="1">
      <c r="A127" s="298"/>
      <c r="B127" s="100" t="s">
        <v>120</v>
      </c>
      <c r="C127" s="280" t="s">
        <v>154</v>
      </c>
      <c r="D127" s="281"/>
      <c r="E127" s="101">
        <v>18.18</v>
      </c>
      <c r="F127" s="102">
        <v>459</v>
      </c>
      <c r="G127" s="103">
        <f t="shared" si="58"/>
        <v>8344.619999999999</v>
      </c>
      <c r="H127" s="26">
        <v>2</v>
      </c>
      <c r="I127" s="104">
        <v>3</v>
      </c>
      <c r="J127" s="105">
        <v>3600</v>
      </c>
      <c r="K127" s="106">
        <f t="shared" si="48"/>
        <v>1200</v>
      </c>
      <c r="L127" s="107">
        <v>3</v>
      </c>
      <c r="M127" s="105">
        <f t="shared" si="59"/>
        <v>3180.2031732776732</v>
      </c>
      <c r="N127" s="106">
        <f t="shared" si="52"/>
        <v>1060.0677244258911</v>
      </c>
      <c r="O127" s="108">
        <f t="shared" si="53"/>
        <v>0</v>
      </c>
      <c r="P127" s="109">
        <f t="shared" si="54"/>
        <v>-139.93227557410887</v>
      </c>
      <c r="Q127" s="110">
        <f t="shared" si="55"/>
        <v>0.88338977035490929</v>
      </c>
      <c r="R127" s="293"/>
      <c r="S127" s="47">
        <v>0.80416666666666659</v>
      </c>
      <c r="T127" s="48">
        <v>0.81017361111111108</v>
      </c>
      <c r="U127" s="111">
        <v>14.516666666666644</v>
      </c>
      <c r="V127" s="112">
        <v>8.6598240739493146</v>
      </c>
      <c r="W127" s="113"/>
      <c r="X127" s="116"/>
      <c r="Y127" s="282"/>
      <c r="Z127" s="283"/>
      <c r="AA127" s="117">
        <f t="shared" si="56"/>
        <v>-419.79682672232684</v>
      </c>
      <c r="AB127" s="110">
        <f t="shared" si="57"/>
        <v>0.88338977035490918</v>
      </c>
      <c r="AC127" s="278"/>
    </row>
    <row r="128" spans="1:29" ht="15.75" customHeight="1">
      <c r="A128" s="299"/>
      <c r="B128" s="100" t="s">
        <v>120</v>
      </c>
      <c r="C128" s="280" t="s">
        <v>237</v>
      </c>
      <c r="D128" s="281"/>
      <c r="E128" s="101">
        <v>30</v>
      </c>
      <c r="F128" s="102">
        <v>1597</v>
      </c>
      <c r="G128" s="103">
        <f t="shared" si="58"/>
        <v>47910</v>
      </c>
      <c r="H128" s="13">
        <v>2</v>
      </c>
      <c r="I128" s="104">
        <v>4</v>
      </c>
      <c r="J128" s="105">
        <v>3600</v>
      </c>
      <c r="K128" s="106">
        <f t="shared" si="48"/>
        <v>900</v>
      </c>
      <c r="L128" s="107">
        <v>4</v>
      </c>
      <c r="M128" s="105">
        <f t="shared" si="59"/>
        <v>3241.2359807736339</v>
      </c>
      <c r="N128" s="106">
        <f t="shared" si="52"/>
        <v>810.30899519340846</v>
      </c>
      <c r="O128" s="108">
        <f t="shared" si="53"/>
        <v>0</v>
      </c>
      <c r="P128" s="109">
        <f t="shared" si="54"/>
        <v>-89.691004806591536</v>
      </c>
      <c r="Q128" s="110">
        <f t="shared" si="55"/>
        <v>0.90034332799267602</v>
      </c>
      <c r="R128" s="293"/>
      <c r="S128" s="47">
        <v>0.82013888888888875</v>
      </c>
      <c r="T128" s="48">
        <v>0.84065972222222207</v>
      </c>
      <c r="U128" s="111">
        <v>15</v>
      </c>
      <c r="V128" s="112">
        <v>29.56279659006168</v>
      </c>
      <c r="W128" s="113"/>
      <c r="X128" s="116"/>
      <c r="Y128" s="282"/>
      <c r="Z128" s="283"/>
      <c r="AA128" s="117">
        <f t="shared" si="56"/>
        <v>-358.76401922636614</v>
      </c>
      <c r="AB128" s="110">
        <f t="shared" si="57"/>
        <v>0.90034332799267602</v>
      </c>
      <c r="AC128" s="278"/>
    </row>
    <row r="129" spans="1:29" ht="15.75" customHeight="1">
      <c r="A129" s="299"/>
      <c r="B129" s="100" t="s">
        <v>120</v>
      </c>
      <c r="C129" s="280" t="s">
        <v>151</v>
      </c>
      <c r="D129" s="281"/>
      <c r="E129" s="101">
        <v>14.28</v>
      </c>
      <c r="F129" s="102">
        <v>3187</v>
      </c>
      <c r="G129" s="121">
        <f t="shared" si="58"/>
        <v>45510.36</v>
      </c>
      <c r="H129" s="122">
        <v>2</v>
      </c>
      <c r="I129" s="104">
        <v>3</v>
      </c>
      <c r="J129" s="105">
        <v>3600</v>
      </c>
      <c r="K129" s="106">
        <f t="shared" si="48"/>
        <v>1200</v>
      </c>
      <c r="L129" s="107">
        <v>3</v>
      </c>
      <c r="M129" s="105">
        <f t="shared" si="59"/>
        <v>3179.5069194312837</v>
      </c>
      <c r="N129" s="106">
        <f t="shared" si="52"/>
        <v>1059.8356398104279</v>
      </c>
      <c r="O129" s="108">
        <f t="shared" si="53"/>
        <v>0</v>
      </c>
      <c r="P129" s="109">
        <f t="shared" si="54"/>
        <v>-140.16436018957211</v>
      </c>
      <c r="Q129" s="110">
        <f t="shared" si="55"/>
        <v>0.88319636650868993</v>
      </c>
      <c r="R129" s="293"/>
      <c r="S129" s="47">
        <v>0.85069444444444431</v>
      </c>
      <c r="T129" s="120">
        <v>0.89245370370370358</v>
      </c>
      <c r="U129" s="111">
        <v>15</v>
      </c>
      <c r="V129" s="112">
        <v>60.141400803808722</v>
      </c>
      <c r="W129" s="113"/>
      <c r="X129" s="116"/>
      <c r="Y129" s="282"/>
      <c r="Z129" s="283"/>
      <c r="AA129" s="117">
        <f t="shared" si="56"/>
        <v>-420.49308056871632</v>
      </c>
      <c r="AB129" s="110">
        <f t="shared" si="57"/>
        <v>0.88319636650868993</v>
      </c>
      <c r="AC129" s="278"/>
    </row>
    <row r="130" spans="1:29" ht="15.75" customHeight="1">
      <c r="A130" s="299"/>
      <c r="B130" s="100" t="s">
        <v>120</v>
      </c>
      <c r="C130" s="280" t="s">
        <v>143</v>
      </c>
      <c r="D130" s="281"/>
      <c r="E130" s="101">
        <v>22.28</v>
      </c>
      <c r="F130" s="102">
        <v>1443</v>
      </c>
      <c r="G130" s="121">
        <f t="shared" si="58"/>
        <v>32150.04</v>
      </c>
      <c r="H130" s="62"/>
      <c r="I130" s="104">
        <v>5</v>
      </c>
      <c r="J130" s="105">
        <v>3300</v>
      </c>
      <c r="K130" s="106">
        <f t="shared" si="48"/>
        <v>660</v>
      </c>
      <c r="L130" s="107">
        <v>5</v>
      </c>
      <c r="M130" s="105">
        <f t="shared" si="59"/>
        <v>2945.7388235294138</v>
      </c>
      <c r="N130" s="106">
        <f t="shared" si="52"/>
        <v>589.14776470588276</v>
      </c>
      <c r="O130" s="123">
        <f t="shared" si="53"/>
        <v>0</v>
      </c>
      <c r="P130" s="124">
        <f t="shared" si="54"/>
        <v>-70.852235294117236</v>
      </c>
      <c r="Q130" s="125">
        <f t="shared" si="55"/>
        <v>0.89264812834224661</v>
      </c>
      <c r="R130" s="293"/>
      <c r="S130" s="47">
        <v>0.90277777777777757</v>
      </c>
      <c r="T130" s="120">
        <v>0.92318287037037017</v>
      </c>
      <c r="U130" s="111">
        <v>14.866666666666539</v>
      </c>
      <c r="V130" s="112">
        <v>29.391607738076672</v>
      </c>
      <c r="W130" s="113"/>
      <c r="X130" s="116"/>
      <c r="Y130" s="282"/>
      <c r="Z130" s="283"/>
      <c r="AA130" s="117">
        <f t="shared" si="56"/>
        <v>-354.26117647058618</v>
      </c>
      <c r="AB130" s="110">
        <f t="shared" si="57"/>
        <v>0.89264812834224661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6139</v>
      </c>
      <c r="G131" s="121">
        <f t="shared" si="58"/>
        <v>86130.17</v>
      </c>
      <c r="H131" s="62"/>
      <c r="I131" s="104">
        <v>3</v>
      </c>
      <c r="J131" s="105">
        <v>3000</v>
      </c>
      <c r="K131" s="106">
        <f t="shared" si="48"/>
        <v>1000</v>
      </c>
      <c r="L131" s="118">
        <v>3</v>
      </c>
      <c r="M131" s="105">
        <f t="shared" si="59"/>
        <v>2702.7151742993906</v>
      </c>
      <c r="N131" s="106">
        <f t="shared" si="52"/>
        <v>900.90505809979686</v>
      </c>
      <c r="O131" s="123">
        <f t="shared" si="53"/>
        <v>0</v>
      </c>
      <c r="P131" s="124">
        <f t="shared" si="54"/>
        <v>-99.094941900203139</v>
      </c>
      <c r="Q131" s="125">
        <f t="shared" si="55"/>
        <v>0.90090505809979682</v>
      </c>
      <c r="R131" s="293"/>
      <c r="S131" s="47">
        <v>0.93333333333333313</v>
      </c>
      <c r="T131" s="120">
        <v>1.0279745370370368</v>
      </c>
      <c r="U131" s="111">
        <v>14.61666666666666</v>
      </c>
      <c r="V131" s="112">
        <v>136.2851711133352</v>
      </c>
      <c r="W131" s="113"/>
      <c r="X131" s="116"/>
      <c r="Y131" s="282"/>
      <c r="Z131" s="283"/>
      <c r="AA131" s="117">
        <f t="shared" si="56"/>
        <v>-297.28482570060942</v>
      </c>
      <c r="AB131" s="110">
        <f t="shared" si="57"/>
        <v>0.90090505809979682</v>
      </c>
      <c r="AC131" s="278"/>
    </row>
    <row r="132" spans="1:29" ht="15.75" customHeight="1">
      <c r="A132" s="299"/>
      <c r="B132" s="100" t="s">
        <v>120</v>
      </c>
      <c r="C132" s="280" t="s">
        <v>154</v>
      </c>
      <c r="D132" s="281"/>
      <c r="E132" s="101">
        <v>18.18</v>
      </c>
      <c r="F132" s="102">
        <v>991</v>
      </c>
      <c r="G132" s="121">
        <f t="shared" si="58"/>
        <v>18016.38</v>
      </c>
      <c r="H132" s="62"/>
      <c r="I132" s="104">
        <v>3</v>
      </c>
      <c r="J132" s="105">
        <v>3600</v>
      </c>
      <c r="K132" s="106">
        <f t="shared" si="48"/>
        <v>1200</v>
      </c>
      <c r="L132" s="118">
        <v>3</v>
      </c>
      <c r="M132" s="105">
        <f t="shared" si="59"/>
        <v>3180.2031732776732</v>
      </c>
      <c r="N132" s="106">
        <f t="shared" si="52"/>
        <v>1060.0677244258911</v>
      </c>
      <c r="O132" s="123">
        <f t="shared" si="53"/>
        <v>0</v>
      </c>
      <c r="P132" s="124">
        <f t="shared" si="54"/>
        <v>-139.93227557410887</v>
      </c>
      <c r="Q132" s="125">
        <f t="shared" si="55"/>
        <v>0.88338977035490929</v>
      </c>
      <c r="R132" s="293"/>
      <c r="S132" s="47">
        <v>1.0381944444444444</v>
      </c>
      <c r="T132" s="120">
        <v>1.0511689814814815</v>
      </c>
      <c r="U132" s="111">
        <v>14.716666666666995</v>
      </c>
      <c r="V132" s="112">
        <v>18.696918643319762</v>
      </c>
      <c r="W132" s="113"/>
      <c r="X132" s="116"/>
      <c r="Y132" s="282"/>
      <c r="Z132" s="283"/>
      <c r="AA132" s="117">
        <f t="shared" si="56"/>
        <v>-419.79682672232684</v>
      </c>
      <c r="AB132" s="110">
        <f t="shared" si="57"/>
        <v>0.88338977035490918</v>
      </c>
      <c r="AC132" s="278"/>
    </row>
    <row r="133" spans="1:29" ht="15.75" customHeight="1">
      <c r="A133" s="299"/>
      <c r="B133" s="100" t="s">
        <v>120</v>
      </c>
      <c r="C133" s="280" t="s">
        <v>237</v>
      </c>
      <c r="D133" s="281"/>
      <c r="E133" s="101">
        <v>30</v>
      </c>
      <c r="F133" s="102">
        <v>3803</v>
      </c>
      <c r="G133" s="121">
        <f t="shared" si="58"/>
        <v>114090</v>
      </c>
      <c r="H133" s="62"/>
      <c r="I133" s="104">
        <v>4</v>
      </c>
      <c r="J133" s="105">
        <v>3600</v>
      </c>
      <c r="K133" s="106">
        <f t="shared" si="48"/>
        <v>900</v>
      </c>
      <c r="L133" s="118">
        <v>4</v>
      </c>
      <c r="M133" s="105">
        <f t="shared" si="59"/>
        <v>3241.2359807736339</v>
      </c>
      <c r="N133" s="106">
        <f t="shared" si="52"/>
        <v>810.30899519340846</v>
      </c>
      <c r="O133" s="123">
        <f t="shared" si="53"/>
        <v>0</v>
      </c>
      <c r="P133" s="124">
        <f t="shared" si="54"/>
        <v>-89.691004806591536</v>
      </c>
      <c r="Q133" s="125">
        <f t="shared" si="55"/>
        <v>0.90034332799267602</v>
      </c>
      <c r="R133" s="293"/>
      <c r="S133" s="47">
        <v>1.0611111111111111</v>
      </c>
      <c r="T133" s="120">
        <v>1.1099884259259258</v>
      </c>
      <c r="U133" s="111">
        <v>15</v>
      </c>
      <c r="V133" s="112">
        <v>70.399070402006615</v>
      </c>
      <c r="W133" s="113"/>
      <c r="X133" s="116"/>
      <c r="Y133" s="282"/>
      <c r="Z133" s="283"/>
      <c r="AA133" s="117">
        <f t="shared" si="56"/>
        <v>-358.76401922636614</v>
      </c>
      <c r="AB133" s="110">
        <f t="shared" si="57"/>
        <v>0.90034332799267602</v>
      </c>
      <c r="AC133" s="278"/>
    </row>
    <row r="134" spans="1:29" ht="15.75" customHeight="1">
      <c r="A134" s="299"/>
      <c r="B134" s="100" t="s">
        <v>120</v>
      </c>
      <c r="C134" s="280" t="s">
        <v>151</v>
      </c>
      <c r="D134" s="281"/>
      <c r="E134" s="101">
        <v>14.28</v>
      </c>
      <c r="F134" s="102">
        <v>8216</v>
      </c>
      <c r="G134" s="121">
        <f t="shared" si="58"/>
        <v>117324.48</v>
      </c>
      <c r="H134" s="62"/>
      <c r="I134" s="104">
        <v>3</v>
      </c>
      <c r="J134" s="105">
        <v>3600</v>
      </c>
      <c r="K134" s="106">
        <f t="shared" si="48"/>
        <v>1200</v>
      </c>
      <c r="L134" s="118">
        <v>3</v>
      </c>
      <c r="M134" s="105">
        <f t="shared" si="59"/>
        <v>3179.5069194312841</v>
      </c>
      <c r="N134" s="106">
        <f t="shared" si="52"/>
        <v>1059.8356398104281</v>
      </c>
      <c r="O134" s="123">
        <f t="shared" si="53"/>
        <v>0</v>
      </c>
      <c r="P134" s="124">
        <f t="shared" si="54"/>
        <v>-140.16436018957188</v>
      </c>
      <c r="Q134" s="125">
        <f t="shared" si="55"/>
        <v>0.88319636650869005</v>
      </c>
      <c r="R134" s="293"/>
      <c r="S134" s="47">
        <v>1.120138888888889</v>
      </c>
      <c r="T134" s="120">
        <v>1.2278009259259262</v>
      </c>
      <c r="U134" s="111">
        <v>14.61666666666698</v>
      </c>
      <c r="V134" s="112">
        <v>155.04290837906885</v>
      </c>
      <c r="W134" s="126"/>
      <c r="X134" s="127"/>
      <c r="Y134" s="282"/>
      <c r="Z134" s="283"/>
      <c r="AA134" s="117">
        <f t="shared" si="56"/>
        <v>-420.49308056871587</v>
      </c>
      <c r="AB134" s="110">
        <f t="shared" si="57"/>
        <v>0.88319636650869005</v>
      </c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0">AVERAGE(I124:I139)</f>
        <v>3.5454545454545454</v>
      </c>
      <c r="J140" s="137">
        <f t="shared" si="60"/>
        <v>3436.3636363636365</v>
      </c>
      <c r="K140" s="138">
        <f t="shared" ref="K140" si="61">J140/I140</f>
        <v>969.23076923076928</v>
      </c>
      <c r="L140" s="136">
        <f t="shared" ref="L140:M140" si="62">AVERAGE(L124:L139)</f>
        <v>3.5454545454545454</v>
      </c>
      <c r="M140" s="137">
        <f t="shared" si="62"/>
        <v>3061.7356947838898</v>
      </c>
      <c r="N140" s="138">
        <f t="shared" ref="N140:N152" si="63">M140/L140</f>
        <v>863.56647801596898</v>
      </c>
      <c r="O140" s="139">
        <f t="shared" ref="O140:O152" si="64">L140-I140</f>
        <v>0</v>
      </c>
      <c r="P140" s="140">
        <f t="shared" ref="P140:P152" si="65">N140-K140</f>
        <v>-105.6642912148003</v>
      </c>
      <c r="Q140" s="141">
        <f t="shared" ref="Q140:Q152" si="66">N140/K140</f>
        <v>0.89098128684187272</v>
      </c>
      <c r="R140" s="294"/>
      <c r="S140" s="142">
        <v>0.70833333333333337</v>
      </c>
      <c r="T140" s="143">
        <v>1.2278009259259262</v>
      </c>
      <c r="U140" s="144"/>
      <c r="V140" s="166"/>
      <c r="W140" s="99"/>
      <c r="X140" s="69"/>
      <c r="Y140" s="285"/>
      <c r="Z140" s="286"/>
      <c r="AA140" s="168">
        <f t="shared" ref="AA140:AA152" si="67">M140-J140</f>
        <v>-374.62794157974668</v>
      </c>
      <c r="AB140" s="141">
        <f t="shared" ref="AB140:AB152" si="68">M140/J140</f>
        <v>0.89098128684187261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150</v>
      </c>
      <c r="D141" s="291"/>
      <c r="E141" s="147">
        <v>18.18</v>
      </c>
      <c r="F141" s="97">
        <v>672</v>
      </c>
      <c r="G141" s="148">
        <f t="shared" ref="G141:G152" si="69">E141*F141</f>
        <v>12216.96</v>
      </c>
      <c r="H141" s="149">
        <v>2</v>
      </c>
      <c r="I141" s="150">
        <v>4</v>
      </c>
      <c r="J141" s="151">
        <v>3000</v>
      </c>
      <c r="K141" s="152">
        <f>J141/I141</f>
        <v>750</v>
      </c>
      <c r="L141" s="153">
        <v>4</v>
      </c>
      <c r="M141" s="151">
        <f t="shared" ref="M141:M152" si="70">F141/V141*60</f>
        <v>2699.2452961672475</v>
      </c>
      <c r="N141" s="152">
        <f t="shared" si="63"/>
        <v>674.81132404181187</v>
      </c>
      <c r="O141" s="154">
        <f t="shared" si="64"/>
        <v>0</v>
      </c>
      <c r="P141" s="155">
        <f t="shared" si="65"/>
        <v>-75.188675958188128</v>
      </c>
      <c r="Q141" s="156">
        <f t="shared" si="66"/>
        <v>0.89974843205574917</v>
      </c>
      <c r="R141" s="292">
        <f>Q157</f>
        <v>0.88819070978857251</v>
      </c>
      <c r="S141" s="157">
        <v>0.70833333333333337</v>
      </c>
      <c r="T141" s="158">
        <v>0.71870370370370373</v>
      </c>
      <c r="U141" s="159"/>
      <c r="V141" s="160">
        <v>14.937508664830045</v>
      </c>
      <c r="W141" s="158"/>
      <c r="X141" s="169"/>
      <c r="Y141" s="295"/>
      <c r="Z141" s="296"/>
      <c r="AA141" s="171">
        <f t="shared" si="67"/>
        <v>-300.75470383275251</v>
      </c>
      <c r="AB141" s="156">
        <f t="shared" si="68"/>
        <v>0.89974843205574917</v>
      </c>
      <c r="AC141" s="277">
        <f>AB157</f>
        <v>0.88819070978857251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1175</v>
      </c>
      <c r="G142" s="103">
        <f t="shared" si="69"/>
        <v>21361.5</v>
      </c>
      <c r="H142" s="26">
        <v>2</v>
      </c>
      <c r="I142" s="104">
        <v>3</v>
      </c>
      <c r="J142" s="105">
        <v>3600</v>
      </c>
      <c r="K142" s="106">
        <f t="shared" si="48"/>
        <v>1200</v>
      </c>
      <c r="L142" s="107">
        <v>3</v>
      </c>
      <c r="M142" s="105">
        <f t="shared" si="70"/>
        <v>3177.1707185122577</v>
      </c>
      <c r="N142" s="106">
        <f t="shared" si="63"/>
        <v>1059.0569061707527</v>
      </c>
      <c r="O142" s="108">
        <f t="shared" si="64"/>
        <v>0</v>
      </c>
      <c r="P142" s="109">
        <f t="shared" si="65"/>
        <v>-140.94309382924735</v>
      </c>
      <c r="Q142" s="110">
        <f t="shared" si="66"/>
        <v>0.88254742180896051</v>
      </c>
      <c r="R142" s="293"/>
      <c r="S142" s="47">
        <v>0.72847222222222219</v>
      </c>
      <c r="T142" s="48">
        <v>0.74387731481481478</v>
      </c>
      <c r="U142" s="111">
        <v>15</v>
      </c>
      <c r="V142" s="112">
        <v>22.189553614233336</v>
      </c>
      <c r="W142" s="113"/>
      <c r="X142" s="13"/>
      <c r="Y142" s="282"/>
      <c r="Z142" s="283"/>
      <c r="AA142" s="172">
        <f t="shared" si="67"/>
        <v>-422.82928148774226</v>
      </c>
      <c r="AB142" s="110">
        <f t="shared" si="68"/>
        <v>0.88254742180896051</v>
      </c>
      <c r="AC142" s="278"/>
    </row>
    <row r="143" spans="1:29" ht="15.75" customHeight="1">
      <c r="A143" s="288"/>
      <c r="B143" s="100" t="s">
        <v>120</v>
      </c>
      <c r="C143" s="280" t="s">
        <v>156</v>
      </c>
      <c r="D143" s="281"/>
      <c r="E143" s="101">
        <v>25.03</v>
      </c>
      <c r="F143" s="102">
        <v>1264</v>
      </c>
      <c r="G143" s="103">
        <f t="shared" si="69"/>
        <v>31637.920000000002</v>
      </c>
      <c r="H143" s="26">
        <v>2</v>
      </c>
      <c r="I143" s="104">
        <v>5</v>
      </c>
      <c r="J143" s="105">
        <v>3600</v>
      </c>
      <c r="K143" s="106">
        <f t="shared" si="48"/>
        <v>720</v>
      </c>
      <c r="L143" s="107">
        <v>5</v>
      </c>
      <c r="M143" s="105">
        <f t="shared" si="70"/>
        <v>3212.8026831421103</v>
      </c>
      <c r="N143" s="106">
        <f t="shared" si="63"/>
        <v>642.56053662842203</v>
      </c>
      <c r="O143" s="108">
        <f t="shared" si="64"/>
        <v>0</v>
      </c>
      <c r="P143" s="109">
        <f t="shared" si="65"/>
        <v>-77.439463371577972</v>
      </c>
      <c r="Q143" s="110">
        <f t="shared" si="66"/>
        <v>0.89244518976169729</v>
      </c>
      <c r="R143" s="293"/>
      <c r="S143" s="47">
        <v>0.75416666666666654</v>
      </c>
      <c r="T143" s="48">
        <v>0.77055555555555544</v>
      </c>
      <c r="U143" s="111">
        <v>14.816666666666531</v>
      </c>
      <c r="V143" s="112">
        <v>23.605557975265612</v>
      </c>
      <c r="W143" s="113"/>
      <c r="X143" s="13"/>
      <c r="Y143" s="282"/>
      <c r="Z143" s="283"/>
      <c r="AA143" s="172">
        <f t="shared" si="67"/>
        <v>-387.19731685788975</v>
      </c>
      <c r="AB143" s="110">
        <f t="shared" si="68"/>
        <v>0.89244518976169729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1512</v>
      </c>
      <c r="G144" s="103">
        <f t="shared" si="69"/>
        <v>37527.840000000004</v>
      </c>
      <c r="H144" s="26">
        <v>2</v>
      </c>
      <c r="I144" s="104">
        <v>5</v>
      </c>
      <c r="J144" s="105">
        <v>3600</v>
      </c>
      <c r="K144" s="106">
        <f t="shared" si="48"/>
        <v>720</v>
      </c>
      <c r="L144" s="107">
        <v>5</v>
      </c>
      <c r="M144" s="105">
        <f t="shared" si="70"/>
        <v>3212.1517767339024</v>
      </c>
      <c r="N144" s="106">
        <f t="shared" si="63"/>
        <v>642.43035534678052</v>
      </c>
      <c r="O144" s="108">
        <f t="shared" si="64"/>
        <v>0</v>
      </c>
      <c r="P144" s="109">
        <f t="shared" si="65"/>
        <v>-77.569644653219484</v>
      </c>
      <c r="Q144" s="110">
        <f t="shared" si="66"/>
        <v>0.89226438242608408</v>
      </c>
      <c r="R144" s="293"/>
      <c r="S144" s="47">
        <v>0.78055555555555534</v>
      </c>
      <c r="T144" s="48">
        <v>0.80016203703703681</v>
      </c>
      <c r="U144" s="111">
        <v>15</v>
      </c>
      <c r="V144" s="112">
        <v>28.242750126908259</v>
      </c>
      <c r="W144" s="113"/>
      <c r="X144" s="13"/>
      <c r="Y144" s="282"/>
      <c r="Z144" s="283"/>
      <c r="AA144" s="172">
        <f t="shared" si="67"/>
        <v>-387.84822326609765</v>
      </c>
      <c r="AB144" s="110">
        <f t="shared" si="68"/>
        <v>0.89226438242608397</v>
      </c>
      <c r="AC144" s="278"/>
    </row>
    <row r="145" spans="1:29" ht="15.75" customHeight="1">
      <c r="A145" s="288"/>
      <c r="B145" s="100" t="s">
        <v>120</v>
      </c>
      <c r="C145" s="280" t="s">
        <v>147</v>
      </c>
      <c r="D145" s="281"/>
      <c r="E145" s="101">
        <v>16.66</v>
      </c>
      <c r="F145" s="102">
        <v>1695</v>
      </c>
      <c r="G145" s="103">
        <f t="shared" si="69"/>
        <v>28238.7</v>
      </c>
      <c r="H145" s="13">
        <v>2</v>
      </c>
      <c r="I145" s="104">
        <v>5</v>
      </c>
      <c r="J145" s="105">
        <v>3600</v>
      </c>
      <c r="K145" s="106">
        <f t="shared" si="48"/>
        <v>720</v>
      </c>
      <c r="L145" s="107">
        <v>5</v>
      </c>
      <c r="M145" s="105">
        <f t="shared" si="70"/>
        <v>3170.8231015247247</v>
      </c>
      <c r="N145" s="106">
        <f t="shared" si="63"/>
        <v>634.16462030494495</v>
      </c>
      <c r="O145" s="108">
        <f t="shared" si="64"/>
        <v>0</v>
      </c>
      <c r="P145" s="109">
        <f t="shared" si="65"/>
        <v>-85.835379695055053</v>
      </c>
      <c r="Q145" s="110">
        <f t="shared" si="66"/>
        <v>0.8807841948679791</v>
      </c>
      <c r="R145" s="293"/>
      <c r="S145" s="47">
        <v>0.81041666666666645</v>
      </c>
      <c r="T145" s="48">
        <v>0.83268518518518497</v>
      </c>
      <c r="U145" s="111">
        <v>14.766666666666683</v>
      </c>
      <c r="V145" s="112">
        <v>32.07369088206039</v>
      </c>
      <c r="W145" s="113"/>
      <c r="X145" s="116"/>
      <c r="Y145" s="282"/>
      <c r="Z145" s="283"/>
      <c r="AA145" s="172">
        <f t="shared" si="67"/>
        <v>-429.17689847527527</v>
      </c>
      <c r="AB145" s="110">
        <f t="shared" si="68"/>
        <v>0.8807841948679791</v>
      </c>
      <c r="AC145" s="278"/>
    </row>
    <row r="146" spans="1:29" ht="15.75" customHeight="1">
      <c r="A146" s="288"/>
      <c r="B146" s="100" t="s">
        <v>120</v>
      </c>
      <c r="C146" s="280" t="s">
        <v>146</v>
      </c>
      <c r="D146" s="281"/>
      <c r="E146" s="101">
        <v>17.89</v>
      </c>
      <c r="F146" s="102">
        <v>2688</v>
      </c>
      <c r="G146" s="121">
        <f t="shared" si="69"/>
        <v>48088.32</v>
      </c>
      <c r="H146" s="122">
        <v>2</v>
      </c>
      <c r="I146" s="104">
        <v>4</v>
      </c>
      <c r="J146" s="105">
        <v>3600</v>
      </c>
      <c r="K146" s="106">
        <f t="shared" si="48"/>
        <v>900</v>
      </c>
      <c r="L146" s="107">
        <v>4</v>
      </c>
      <c r="M146" s="105">
        <f t="shared" si="70"/>
        <v>3179.8113294797781</v>
      </c>
      <c r="N146" s="106">
        <f t="shared" si="63"/>
        <v>794.95283236994453</v>
      </c>
      <c r="O146" s="108">
        <f t="shared" si="64"/>
        <v>0</v>
      </c>
      <c r="P146" s="109">
        <f t="shared" si="65"/>
        <v>-105.04716763005547</v>
      </c>
      <c r="Q146" s="110">
        <f t="shared" si="66"/>
        <v>0.88328092485549392</v>
      </c>
      <c r="R146" s="293"/>
      <c r="S146" s="47">
        <v>0.84305555555555534</v>
      </c>
      <c r="T146" s="120">
        <v>0.87827546296296277</v>
      </c>
      <c r="U146" s="111">
        <v>14.933333333333323</v>
      </c>
      <c r="V146" s="112">
        <v>50.719990366971132</v>
      </c>
      <c r="W146" s="113"/>
      <c r="X146" s="50"/>
      <c r="Y146" s="282"/>
      <c r="Z146" s="283"/>
      <c r="AA146" s="172">
        <f t="shared" si="67"/>
        <v>-420.18867052022188</v>
      </c>
      <c r="AB146" s="110">
        <f t="shared" si="68"/>
        <v>0.88328092485549392</v>
      </c>
      <c r="AC146" s="278"/>
    </row>
    <row r="147" spans="1:29" ht="15.75" customHeight="1">
      <c r="A147" s="288"/>
      <c r="B147" s="100" t="s">
        <v>120</v>
      </c>
      <c r="C147" s="280" t="s">
        <v>150</v>
      </c>
      <c r="D147" s="281"/>
      <c r="E147" s="101">
        <v>18.18</v>
      </c>
      <c r="F147" s="102">
        <v>1496</v>
      </c>
      <c r="G147" s="121">
        <f t="shared" si="69"/>
        <v>27197.279999999999</v>
      </c>
      <c r="H147" s="62"/>
      <c r="I147" s="104">
        <v>4</v>
      </c>
      <c r="J147" s="105">
        <v>3000</v>
      </c>
      <c r="K147" s="106">
        <f t="shared" si="48"/>
        <v>750</v>
      </c>
      <c r="L147" s="107">
        <v>4</v>
      </c>
      <c r="M147" s="105">
        <f t="shared" si="70"/>
        <v>2699.2452961672479</v>
      </c>
      <c r="N147" s="106">
        <f t="shared" si="63"/>
        <v>674.81132404181199</v>
      </c>
      <c r="O147" s="123">
        <f t="shared" si="64"/>
        <v>0</v>
      </c>
      <c r="P147" s="124">
        <f t="shared" si="65"/>
        <v>-75.188675958188014</v>
      </c>
      <c r="Q147" s="125">
        <f t="shared" si="66"/>
        <v>0.89974843205574928</v>
      </c>
      <c r="R147" s="293"/>
      <c r="S147" s="47">
        <v>0.88819444444444418</v>
      </c>
      <c r="T147" s="120">
        <v>0.91128472222222201</v>
      </c>
      <c r="U147" s="111">
        <v>15</v>
      </c>
      <c r="V147" s="112">
        <v>33.253739527657359</v>
      </c>
      <c r="W147" s="113"/>
      <c r="X147" s="116"/>
      <c r="Y147" s="282"/>
      <c r="Z147" s="283"/>
      <c r="AA147" s="172">
        <f t="shared" si="67"/>
        <v>-300.75470383275206</v>
      </c>
      <c r="AB147" s="110">
        <f t="shared" si="68"/>
        <v>0.89974843205574928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2953</v>
      </c>
      <c r="G148" s="121">
        <f t="shared" si="69"/>
        <v>53685.54</v>
      </c>
      <c r="H148" s="62"/>
      <c r="I148" s="104">
        <v>3</v>
      </c>
      <c r="J148" s="105">
        <v>3600</v>
      </c>
      <c r="K148" s="106">
        <f t="shared" si="48"/>
        <v>1200</v>
      </c>
      <c r="L148" s="118">
        <v>3</v>
      </c>
      <c r="M148" s="105">
        <f t="shared" si="70"/>
        <v>3177.1707185122577</v>
      </c>
      <c r="N148" s="106">
        <f t="shared" si="63"/>
        <v>1059.0569061707527</v>
      </c>
      <c r="O148" s="123">
        <f t="shared" si="64"/>
        <v>0</v>
      </c>
      <c r="P148" s="124">
        <f t="shared" si="65"/>
        <v>-140.94309382924735</v>
      </c>
      <c r="Q148" s="125">
        <f t="shared" si="66"/>
        <v>0.88254742180896051</v>
      </c>
      <c r="R148" s="293"/>
      <c r="S148" s="47">
        <v>0.9215277777777775</v>
      </c>
      <c r="T148" s="120">
        <v>0.96024305555555522</v>
      </c>
      <c r="U148" s="111">
        <v>14.749999999999908</v>
      </c>
      <c r="V148" s="112">
        <v>55.766597296026426</v>
      </c>
      <c r="W148" s="113"/>
      <c r="X148" s="116"/>
      <c r="Y148" s="282"/>
      <c r="Z148" s="283"/>
      <c r="AA148" s="172">
        <f t="shared" si="67"/>
        <v>-422.82928148774226</v>
      </c>
      <c r="AB148" s="110">
        <f t="shared" si="68"/>
        <v>0.88254742180896051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2711</v>
      </c>
      <c r="G149" s="121">
        <f t="shared" si="69"/>
        <v>67856.33</v>
      </c>
      <c r="H149" s="62"/>
      <c r="I149" s="104">
        <v>5</v>
      </c>
      <c r="J149" s="105">
        <v>3600</v>
      </c>
      <c r="K149" s="106">
        <f t="shared" si="48"/>
        <v>720</v>
      </c>
      <c r="L149" s="118">
        <v>5</v>
      </c>
      <c r="M149" s="105">
        <f t="shared" si="70"/>
        <v>3212.8026831421103</v>
      </c>
      <c r="N149" s="106">
        <f t="shared" si="63"/>
        <v>642.56053662842203</v>
      </c>
      <c r="O149" s="123">
        <f t="shared" si="64"/>
        <v>0</v>
      </c>
      <c r="P149" s="124">
        <f t="shared" si="65"/>
        <v>-77.439463371577972</v>
      </c>
      <c r="Q149" s="125">
        <f t="shared" si="66"/>
        <v>0.89244518976169729</v>
      </c>
      <c r="R149" s="293"/>
      <c r="S149" s="47">
        <v>0.97013888888888855</v>
      </c>
      <c r="T149" s="120">
        <v>1.0052893518518515</v>
      </c>
      <c r="U149" s="111">
        <v>15</v>
      </c>
      <c r="V149" s="112">
        <v>50.628692777646421</v>
      </c>
      <c r="W149" s="126"/>
      <c r="X149" s="127"/>
      <c r="Y149" s="282"/>
      <c r="Z149" s="283"/>
      <c r="AA149" s="172">
        <f t="shared" si="67"/>
        <v>-387.19731685788975</v>
      </c>
      <c r="AB149" s="110">
        <f t="shared" si="68"/>
        <v>0.89244518976169729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3462</v>
      </c>
      <c r="G150" s="121">
        <f t="shared" si="69"/>
        <v>85926.84</v>
      </c>
      <c r="H150" s="62"/>
      <c r="I150" s="104">
        <v>5</v>
      </c>
      <c r="J150" s="105">
        <v>3600</v>
      </c>
      <c r="K150" s="106">
        <f t="shared" si="48"/>
        <v>720</v>
      </c>
      <c r="L150" s="118">
        <v>5</v>
      </c>
      <c r="M150" s="105">
        <f t="shared" si="70"/>
        <v>3212.1517767339019</v>
      </c>
      <c r="N150" s="106">
        <f t="shared" si="63"/>
        <v>642.4303553467804</v>
      </c>
      <c r="O150" s="123">
        <f t="shared" si="64"/>
        <v>0</v>
      </c>
      <c r="P150" s="124">
        <f t="shared" si="65"/>
        <v>-77.569644653219598</v>
      </c>
      <c r="Q150" s="125">
        <f t="shared" si="66"/>
        <v>0.89226438242608386</v>
      </c>
      <c r="R150" s="293"/>
      <c r="S150" s="47">
        <v>1.0152777777777775</v>
      </c>
      <c r="T150" s="120">
        <v>1.0601851851851849</v>
      </c>
      <c r="U150" s="111">
        <v>15</v>
      </c>
      <c r="V150" s="112">
        <v>64.666931838198678</v>
      </c>
      <c r="W150" s="126"/>
      <c r="X150" s="127"/>
      <c r="Y150" s="282"/>
      <c r="Z150" s="283"/>
      <c r="AA150" s="172">
        <f t="shared" si="67"/>
        <v>-387.8482232660981</v>
      </c>
      <c r="AB150" s="110">
        <f t="shared" si="68"/>
        <v>0.89226438242608386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3494</v>
      </c>
      <c r="G151" s="121">
        <f t="shared" si="69"/>
        <v>62507.66</v>
      </c>
      <c r="H151" s="62"/>
      <c r="I151" s="104">
        <v>4</v>
      </c>
      <c r="J151" s="105">
        <v>3600</v>
      </c>
      <c r="K151" s="106">
        <f t="shared" si="48"/>
        <v>900</v>
      </c>
      <c r="L151" s="118">
        <v>4</v>
      </c>
      <c r="M151" s="105">
        <f t="shared" si="70"/>
        <v>3179.8113294797777</v>
      </c>
      <c r="N151" s="106">
        <f t="shared" si="63"/>
        <v>794.95283236994442</v>
      </c>
      <c r="O151" s="123">
        <f t="shared" si="64"/>
        <v>0</v>
      </c>
      <c r="P151" s="124">
        <f t="shared" si="65"/>
        <v>-105.04716763005558</v>
      </c>
      <c r="Q151" s="125">
        <f t="shared" si="66"/>
        <v>0.88328092485549381</v>
      </c>
      <c r="R151" s="293"/>
      <c r="S151" s="47">
        <v>1.0701388888888888</v>
      </c>
      <c r="T151" s="120">
        <v>1.1159143518518517</v>
      </c>
      <c r="U151" s="111">
        <v>15</v>
      </c>
      <c r="V151" s="112">
        <v>65.928439859448346</v>
      </c>
      <c r="W151" s="126"/>
      <c r="X151" s="127"/>
      <c r="Y151" s="282"/>
      <c r="Z151" s="283"/>
      <c r="AA151" s="172">
        <f t="shared" si="67"/>
        <v>-420.18867052022233</v>
      </c>
      <c r="AB151" s="110">
        <f t="shared" si="68"/>
        <v>0.88328092485549381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7722</v>
      </c>
      <c r="G152" s="121">
        <f t="shared" si="69"/>
        <v>128648.52</v>
      </c>
      <c r="H152" s="62"/>
      <c r="I152" s="104">
        <v>5</v>
      </c>
      <c r="J152" s="105">
        <v>3600</v>
      </c>
      <c r="K152" s="106">
        <f t="shared" si="48"/>
        <v>720</v>
      </c>
      <c r="L152" s="118">
        <v>5</v>
      </c>
      <c r="M152" s="105">
        <f t="shared" si="70"/>
        <v>3170.8231015247247</v>
      </c>
      <c r="N152" s="106">
        <f t="shared" si="63"/>
        <v>634.16462030494495</v>
      </c>
      <c r="O152" s="123">
        <f t="shared" si="64"/>
        <v>0</v>
      </c>
      <c r="P152" s="124">
        <f t="shared" si="65"/>
        <v>-85.835379695055053</v>
      </c>
      <c r="Q152" s="125">
        <f t="shared" si="66"/>
        <v>0.8807841948679791</v>
      </c>
      <c r="R152" s="293"/>
      <c r="S152" s="47">
        <v>1.1256944444444443</v>
      </c>
      <c r="T152" s="120">
        <v>1.2271643518518518</v>
      </c>
      <c r="U152" s="111">
        <v>15</v>
      </c>
      <c r="V152" s="112">
        <v>146.11978819543972</v>
      </c>
      <c r="W152" s="126"/>
      <c r="X152" s="127"/>
      <c r="Y152" s="282"/>
      <c r="Z152" s="283"/>
      <c r="AA152" s="172">
        <f t="shared" si="67"/>
        <v>-429.17689847527527</v>
      </c>
      <c r="AB152" s="110">
        <f t="shared" si="68"/>
        <v>0.8807841948679791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1">AVERAGE(I141:I156)</f>
        <v>4.333333333333333</v>
      </c>
      <c r="J157" s="137">
        <f t="shared" si="71"/>
        <v>3500</v>
      </c>
      <c r="K157" s="138">
        <f t="shared" ref="K157" si="72">J157/I157</f>
        <v>807.69230769230774</v>
      </c>
      <c r="L157" s="136">
        <f t="shared" ref="L157:M157" si="73">AVERAGE(L141:L156)</f>
        <v>4.333333333333333</v>
      </c>
      <c r="M157" s="137">
        <f t="shared" si="73"/>
        <v>3108.6674842600037</v>
      </c>
      <c r="N157" s="138">
        <f>M157/L157</f>
        <v>717.38480406000087</v>
      </c>
      <c r="O157" s="139">
        <f>L157-I157</f>
        <v>0</v>
      </c>
      <c r="P157" s="140">
        <f>N157-K157</f>
        <v>-90.307503632306862</v>
      </c>
      <c r="Q157" s="141">
        <f>N157/K157</f>
        <v>0.88819070978857251</v>
      </c>
      <c r="R157" s="294"/>
      <c r="S157" s="142">
        <v>0.70833333333333337</v>
      </c>
      <c r="T157" s="143">
        <v>1.2271643518518518</v>
      </c>
      <c r="U157" s="144"/>
      <c r="V157" s="166"/>
      <c r="W157" s="167"/>
      <c r="X157" s="138"/>
      <c r="Y157" s="285"/>
      <c r="Z157" s="286"/>
      <c r="AA157" s="174">
        <f>M157-J157</f>
        <v>-391.33251573999632</v>
      </c>
      <c r="AB157" s="141">
        <f>M157/J157</f>
        <v>0.88819070978857251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308" priority="1" operator="greaterThan">
      <formula>0</formula>
    </cfRule>
  </conditionalFormatting>
  <conditionalFormatting sqref="P5:P157 AA5:AA157">
    <cfRule type="cellIs" dxfId="307" priority="4" operator="lessThan">
      <formula>0</formula>
    </cfRule>
  </conditionalFormatting>
  <conditionalFormatting sqref="Q5:Q157 AB5:AB157">
    <cfRule type="cellIs" dxfId="306" priority="2" operator="greaterThan">
      <formula>1</formula>
    </cfRule>
    <cfRule type="cellIs" dxfId="305" priority="3" operator="lessThan">
      <formula>0.8</formula>
    </cfRule>
  </conditionalFormatting>
  <conditionalFormatting sqref="AC5:AC6 R5:R157 AC90:AC95">
    <cfRule type="cellIs" dxfId="304" priority="5" operator="lessThan">
      <formula>0.8</formula>
    </cfRule>
  </conditionalFormatting>
  <conditionalFormatting sqref="AC12:AC20">
    <cfRule type="cellIs" dxfId="303" priority="13" operator="lessThan">
      <formula>0.8</formula>
    </cfRule>
  </conditionalFormatting>
  <conditionalFormatting sqref="AC22:AC27">
    <cfRule type="cellIs" dxfId="302" priority="12" operator="lessThan">
      <formula>0.8</formula>
    </cfRule>
  </conditionalFormatting>
  <conditionalFormatting sqref="AC39">
    <cfRule type="cellIs" dxfId="301" priority="11" operator="lessThan">
      <formula>0.8</formula>
    </cfRule>
  </conditionalFormatting>
  <conditionalFormatting sqref="AC56">
    <cfRule type="cellIs" dxfId="300" priority="7" operator="lessThan">
      <formula>0.8</formula>
    </cfRule>
  </conditionalFormatting>
  <conditionalFormatting sqref="AC73:AC78">
    <cfRule type="cellIs" dxfId="299" priority="6" operator="lessThan">
      <formula>0.8</formula>
    </cfRule>
  </conditionalFormatting>
  <conditionalFormatting sqref="AC107">
    <cfRule type="cellIs" dxfId="298" priority="10" operator="lessThan">
      <formula>0.8</formula>
    </cfRule>
  </conditionalFormatting>
  <conditionalFormatting sqref="AC124">
    <cfRule type="cellIs" dxfId="297" priority="9" operator="lessThan">
      <formula>0.8</formula>
    </cfRule>
  </conditionalFormatting>
  <conditionalFormatting sqref="AC141:AC146">
    <cfRule type="cellIs" dxfId="296" priority="8" operator="lessThan">
      <formula>0.8</formula>
    </cfRule>
  </conditionalFormatting>
  <dataValidations count="1">
    <dataValidation type="list" allowBlank="1" showInputMessage="1" showErrorMessage="1" sqref="Y5:Z157" xr:uid="{CF545581-DCFB-4B33-9C47-67BE4FA65349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6A14-61EB-441E-9A84-E35A62C04F9A}">
  <sheetPr codeName="工作表48">
    <tabColor theme="9" tint="0.59999389629810485"/>
    <pageSetUpPr fitToPage="1"/>
  </sheetPr>
  <dimension ref="A1:AG154"/>
  <sheetViews>
    <sheetView zoomScale="85" zoomScaleNormal="85" workbookViewId="0">
      <pane ySplit="4" topLeftCell="A5" activePane="bottomLeft" state="frozen"/>
      <selection activeCell="K43" sqref="K43"/>
      <selection pane="bottomLeft" activeCell="AC135" sqref="AC13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SUM(F5:F140)</f>
        <v>82534</v>
      </c>
      <c r="E1" s="88" t="s">
        <v>3</v>
      </c>
      <c r="F1" s="89">
        <f>SUM(G5:G140)</f>
        <v>3796653.1300000004</v>
      </c>
      <c r="G1" s="90" t="s">
        <v>84</v>
      </c>
      <c r="H1" s="91">
        <f>L21+L38+L55+L72+L89+L106+L123+L140</f>
        <v>157.16666666666669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46126</v>
      </c>
      <c r="B2" s="343"/>
      <c r="C2" s="92" t="s">
        <v>40</v>
      </c>
      <c r="D2" s="93">
        <f>AVERAGE(N21,N38,N55,N72,N89,N106,N123,N140)</f>
        <v>127.22150972849538</v>
      </c>
      <c r="E2" s="93" t="s">
        <v>91</v>
      </c>
      <c r="F2" s="94">
        <f>F1/D1</f>
        <v>46.001079918579016</v>
      </c>
      <c r="G2" s="95" t="s">
        <v>92</v>
      </c>
      <c r="H2" s="96">
        <f>COUNT(H5:H140)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SUM(Y21,Y38,Y55,Y72,Y89,Y106,Y123,Y140)</f>
        <v>0</v>
      </c>
      <c r="Z2" s="193">
        <f>SUM(Z21,Z38,Z55,Z72,Z89,Z106,Z123,Z140)</f>
        <v>0</v>
      </c>
      <c r="AA2" s="376"/>
      <c r="AB2" s="377"/>
      <c r="AC2" s="201">
        <f>SUM(AC21,AC38,AC55,AC72,AC89,AC106,AC123,AC140)</f>
        <v>66</v>
      </c>
      <c r="AD2" s="202">
        <f>SUM(AD21,AD38,AD55,AD72,AD89,AD106,AD123,AD140)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290" t="s">
        <v>180</v>
      </c>
      <c r="D5" s="291"/>
      <c r="E5" s="147">
        <v>56.77</v>
      </c>
      <c r="F5" s="151">
        <v>4789</v>
      </c>
      <c r="G5" s="148">
        <f t="shared" ref="G5:G7" si="0">E5*F5</f>
        <v>271871.53000000003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1782.7585139318901</v>
      </c>
      <c r="N5" s="152">
        <f>M5/L5</f>
        <v>74.281604747162092</v>
      </c>
      <c r="O5" s="154">
        <f>L5-I5</f>
        <v>0</v>
      </c>
      <c r="P5" s="155">
        <f>N5-K5</f>
        <v>-9.0517285861712367</v>
      </c>
      <c r="Q5" s="156">
        <f>N5/K5</f>
        <v>0.89137925696594511</v>
      </c>
      <c r="R5" s="292">
        <f>Q21</f>
        <v>0.89333707492549541</v>
      </c>
      <c r="S5" s="157">
        <v>0.25</v>
      </c>
      <c r="T5" s="158">
        <v>0.36192129629629632</v>
      </c>
      <c r="U5" s="159"/>
      <c r="V5" s="160">
        <v>161.17718566732239</v>
      </c>
      <c r="W5" s="181"/>
      <c r="X5" s="152"/>
      <c r="Y5" s="12"/>
      <c r="Z5" s="198"/>
      <c r="AA5" s="295"/>
      <c r="AB5" s="296"/>
      <c r="AC5" s="12">
        <v>5</v>
      </c>
      <c r="AD5" s="198"/>
      <c r="AE5" s="178">
        <f>M5-J5</f>
        <v>-217.24148606810991</v>
      </c>
      <c r="AF5" s="132">
        <f>M5/J5</f>
        <v>0.891379256965945</v>
      </c>
      <c r="AG5" s="367">
        <f>AF21</f>
        <v>0.89333707492549541</v>
      </c>
    </row>
    <row r="6" spans="1:33" ht="15.75" customHeight="1">
      <c r="A6" s="288"/>
      <c r="B6" s="100" t="s">
        <v>181</v>
      </c>
      <c r="C6" s="280" t="s">
        <v>182</v>
      </c>
      <c r="D6" s="281"/>
      <c r="E6" s="101">
        <v>77.34</v>
      </c>
      <c r="F6" s="102">
        <v>2576</v>
      </c>
      <c r="G6" s="103">
        <f t="shared" si="0"/>
        <v>199227.84</v>
      </c>
      <c r="H6" s="26"/>
      <c r="I6" s="104">
        <v>23</v>
      </c>
      <c r="J6" s="105">
        <v>2000</v>
      </c>
      <c r="K6" s="106">
        <f t="shared" ref="K6:K42" si="1">J6/I6</f>
        <v>86.956521739130437</v>
      </c>
      <c r="L6" s="107">
        <v>23</v>
      </c>
      <c r="M6" s="105">
        <f>F6/V6*60</f>
        <v>1789.0641711229946</v>
      </c>
      <c r="N6" s="106">
        <f>M6/L6</f>
        <v>77.78539874447803</v>
      </c>
      <c r="O6" s="108">
        <f>L6-I6</f>
        <v>0</v>
      </c>
      <c r="P6" s="109">
        <f>N6-K6</f>
        <v>-9.1711229946524071</v>
      </c>
      <c r="Q6" s="110">
        <f>N6/K6</f>
        <v>0.89453208556149733</v>
      </c>
      <c r="R6" s="293"/>
      <c r="S6" s="47">
        <v>0.36527777777777776</v>
      </c>
      <c r="T6" s="48">
        <v>0.42526620370370366</v>
      </c>
      <c r="U6" s="111">
        <v>4.8333333333332629</v>
      </c>
      <c r="V6" s="112">
        <v>86.391535024136545</v>
      </c>
      <c r="W6" s="113">
        <v>0.42526620370370366</v>
      </c>
      <c r="X6" s="116">
        <v>0.46458333333333329</v>
      </c>
      <c r="Y6" s="12"/>
      <c r="Z6" s="198"/>
      <c r="AA6" s="282"/>
      <c r="AB6" s="283"/>
      <c r="AC6" s="12">
        <v>3</v>
      </c>
      <c r="AD6" s="198"/>
      <c r="AE6" s="117">
        <f>M6-J6</f>
        <v>-210.93582887700541</v>
      </c>
      <c r="AF6" s="110">
        <f>M6/J6</f>
        <v>0.89453208556149733</v>
      </c>
      <c r="AG6" s="363"/>
    </row>
    <row r="7" spans="1:33" ht="15.75" customHeight="1">
      <c r="A7" s="288"/>
      <c r="B7" s="100" t="s">
        <v>181</v>
      </c>
      <c r="C7" s="280" t="s">
        <v>184</v>
      </c>
      <c r="D7" s="281"/>
      <c r="E7" s="101">
        <v>59.52</v>
      </c>
      <c r="F7" s="102">
        <v>5524</v>
      </c>
      <c r="G7" s="103">
        <f t="shared" si="0"/>
        <v>328788.48000000004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1788.1997644980875</v>
      </c>
      <c r="N7" s="106">
        <f>M7/L7</f>
        <v>74.508323520753649</v>
      </c>
      <c r="O7" s="108">
        <f>L7-I7</f>
        <v>0</v>
      </c>
      <c r="P7" s="109">
        <f>N7-K7</f>
        <v>-8.8250098125796796</v>
      </c>
      <c r="Q7" s="110">
        <f>N7/K7</f>
        <v>0.8940998822490438</v>
      </c>
      <c r="R7" s="293"/>
      <c r="S7" s="47">
        <v>0.46458333333333329</v>
      </c>
      <c r="T7" s="48">
        <v>0.593287037037037</v>
      </c>
      <c r="U7" s="111">
        <v>56.616666666666674</v>
      </c>
      <c r="V7" s="112">
        <v>185.34841944408191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-211.80023550191254</v>
      </c>
      <c r="AF7" s="110">
        <f>M7/J7</f>
        <v>0.89409988224904369</v>
      </c>
      <c r="AG7" s="363"/>
    </row>
    <row r="8" spans="1:33" ht="15.75" customHeight="1">
      <c r="A8" s="288"/>
      <c r="B8" s="100"/>
      <c r="C8" s="280"/>
      <c r="D8" s="281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280"/>
      <c r="D9" s="281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280"/>
      <c r="D10" s="281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280"/>
      <c r="D20" s="281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1786.6741498509907</v>
      </c>
      <c r="N21" s="138">
        <f>M21/L21</f>
        <v>75.493273937365799</v>
      </c>
      <c r="O21" s="139">
        <f>L21-I21</f>
        <v>0</v>
      </c>
      <c r="P21" s="140">
        <f>N21-K21</f>
        <v>-9.0137683161553213</v>
      </c>
      <c r="Q21" s="141">
        <f>N21/K21</f>
        <v>0.89333707492549541</v>
      </c>
      <c r="R21" s="294"/>
      <c r="S21" s="142">
        <v>0.25</v>
      </c>
      <c r="T21" s="143">
        <v>0.593287037037037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12</v>
      </c>
      <c r="AD21" s="180">
        <f>SUM(AD5:AD20)</f>
        <v>0</v>
      </c>
      <c r="AE21" s="168">
        <f>M21-J21</f>
        <v>-213.32585014900928</v>
      </c>
      <c r="AF21" s="141">
        <f>M21/J21</f>
        <v>0.89333707492549541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3419</v>
      </c>
      <c r="G22" s="148">
        <f t="shared" ref="G22:G25" si="5">E22*F22</f>
        <v>183805.44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1784.2960953011252</v>
      </c>
      <c r="N22" s="152">
        <f>M22/L22</f>
        <v>89.214804765056257</v>
      </c>
      <c r="O22" s="154">
        <f>L22-I22</f>
        <v>0</v>
      </c>
      <c r="P22" s="155">
        <f>N22-K22</f>
        <v>-10.785195234943743</v>
      </c>
      <c r="Q22" s="156">
        <f>N22/K22</f>
        <v>0.89214804765056255</v>
      </c>
      <c r="R22" s="292">
        <f>Q38</f>
        <v>0.88325190875046566</v>
      </c>
      <c r="S22" s="157">
        <v>0.25</v>
      </c>
      <c r="T22" s="158">
        <v>0.32983796296296297</v>
      </c>
      <c r="U22" s="159"/>
      <c r="V22" s="160">
        <v>114.96970740463327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-215.70390469887479</v>
      </c>
      <c r="AF22" s="156">
        <f>M22/J22</f>
        <v>0.89214804765056255</v>
      </c>
      <c r="AG22" s="362">
        <f>AF38</f>
        <v>0.8935222797824478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1890</v>
      </c>
      <c r="G23" s="103">
        <f t="shared" si="5"/>
        <v>89529.299999999988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0.33333333333333331</v>
      </c>
      <c r="T23" s="48">
        <v>0.37741898148148145</v>
      </c>
      <c r="U23" s="111">
        <v>5.0333333333332941</v>
      </c>
      <c r="V23" s="112">
        <v>63.493840985442333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2447</v>
      </c>
      <c r="G24" s="103">
        <f t="shared" si="5"/>
        <v>175082.85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1788.8326750448832</v>
      </c>
      <c r="N24" s="106">
        <f>M24/L24</f>
        <v>81.310576138403789</v>
      </c>
      <c r="O24" s="108">
        <f>L24-I24</f>
        <v>0</v>
      </c>
      <c r="P24" s="109">
        <f>N24-K24</f>
        <v>-9.5985147706871174</v>
      </c>
      <c r="Q24" s="110">
        <f>N24/K24</f>
        <v>0.89441633752244165</v>
      </c>
      <c r="R24" s="293"/>
      <c r="S24" s="47">
        <v>0.38124999999999998</v>
      </c>
      <c r="T24" s="48">
        <v>0.43824074074074071</v>
      </c>
      <c r="U24" s="111">
        <v>5.5166666666666764</v>
      </c>
      <c r="V24" s="112">
        <v>82.07587106844197</v>
      </c>
      <c r="W24" s="113">
        <v>0.43824074074074071</v>
      </c>
      <c r="X24" s="116">
        <v>0.47638888888888886</v>
      </c>
      <c r="Y24" s="12"/>
      <c r="Z24" s="198"/>
      <c r="AA24" s="282"/>
      <c r="AB24" s="283"/>
      <c r="AC24" s="12">
        <v>2</v>
      </c>
      <c r="AD24" s="198"/>
      <c r="AE24" s="117">
        <f>M24-J24</f>
        <v>-211.16732495511678</v>
      </c>
      <c r="AF24" s="110">
        <f>M24/J24</f>
        <v>0.89441633752244165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3038</v>
      </c>
      <c r="G25" s="103">
        <f t="shared" si="5"/>
        <v>180882.52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1789.0494679135734</v>
      </c>
      <c r="N25" s="106">
        <f>M25/L25</f>
        <v>77.78475947450319</v>
      </c>
      <c r="O25" s="108">
        <f>L25-I25</f>
        <v>0</v>
      </c>
      <c r="P25" s="109">
        <f>N25-K25</f>
        <v>-9.1717622646272474</v>
      </c>
      <c r="Q25" s="110">
        <f>N25/K25</f>
        <v>0.89452473395678667</v>
      </c>
      <c r="R25" s="293"/>
      <c r="S25" s="47">
        <v>0.47638888888888886</v>
      </c>
      <c r="T25" s="48">
        <v>0.54714120370370367</v>
      </c>
      <c r="U25" s="111">
        <v>54.933333333333337</v>
      </c>
      <c r="V25" s="112">
        <v>101.88650636506922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-210.95053208642662</v>
      </c>
      <c r="AF25" s="110">
        <f>M25/J25</f>
        <v>0.89452473395678667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1787.0445595648955</v>
      </c>
      <c r="N38" s="138">
        <f>M38/L38</f>
        <v>82.162968255857265</v>
      </c>
      <c r="O38" s="139">
        <f>L38-I38</f>
        <v>0.25</v>
      </c>
      <c r="P38" s="140">
        <f>N38-K38</f>
        <v>-10.860287558096218</v>
      </c>
      <c r="Q38" s="141">
        <f>N38/K38</f>
        <v>0.88325190875046566</v>
      </c>
      <c r="R38" s="294"/>
      <c r="S38" s="142">
        <v>0.25</v>
      </c>
      <c r="T38" s="143">
        <v>0.54714120370370367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9</v>
      </c>
      <c r="AD38" s="180">
        <f>SUM(AD22:AD37)</f>
        <v>0</v>
      </c>
      <c r="AE38" s="168">
        <f>M38-J38</f>
        <v>-212.95544043510449</v>
      </c>
      <c r="AF38" s="141">
        <f>M38/J38</f>
        <v>0.8935222797824478</v>
      </c>
      <c r="AG38" s="364"/>
    </row>
    <row r="39" spans="1:33" ht="15.75" customHeight="1">
      <c r="A39" s="287" t="s">
        <v>187</v>
      </c>
      <c r="B39" s="146" t="s">
        <v>174</v>
      </c>
      <c r="C39" s="290" t="s">
        <v>175</v>
      </c>
      <c r="D39" s="291"/>
      <c r="E39" s="147">
        <v>19.7</v>
      </c>
      <c r="F39" s="97">
        <v>3882</v>
      </c>
      <c r="G39" s="148">
        <f t="shared" ref="G39:G42" si="9">E39*F39</f>
        <v>76475.399999999994</v>
      </c>
      <c r="H39" s="149"/>
      <c r="I39" s="150">
        <v>13</v>
      </c>
      <c r="J39" s="151">
        <v>1200</v>
      </c>
      <c r="K39" s="152">
        <f>J39/I39</f>
        <v>92.307692307692307</v>
      </c>
      <c r="L39" s="107">
        <v>13</v>
      </c>
      <c r="M39" s="151">
        <f>F39/V39*60</f>
        <v>1079.7619098143239</v>
      </c>
      <c r="N39" s="152">
        <f>M39/L39</f>
        <v>83.058608447255679</v>
      </c>
      <c r="O39" s="154">
        <f>L39-I39</f>
        <v>0</v>
      </c>
      <c r="P39" s="155">
        <f>N39-K39</f>
        <v>-9.2490838604366274</v>
      </c>
      <c r="Q39" s="156">
        <f>N39/K39</f>
        <v>0.8998015915119365</v>
      </c>
      <c r="R39" s="292">
        <f>Q55</f>
        <v>0.89462801024337901</v>
      </c>
      <c r="S39" s="157">
        <v>0.20833333333333334</v>
      </c>
      <c r="T39" s="158">
        <v>0.35812500000000003</v>
      </c>
      <c r="U39" s="159"/>
      <c r="V39" s="160">
        <v>215.71422170286871</v>
      </c>
      <c r="W39" s="158"/>
      <c r="X39" s="169"/>
      <c r="Y39" s="12"/>
      <c r="Z39" s="198"/>
      <c r="AA39" s="295"/>
      <c r="AB39" s="296"/>
      <c r="AC39" s="12">
        <v>5</v>
      </c>
      <c r="AD39" s="198"/>
      <c r="AE39" s="115">
        <f>M39-J39</f>
        <v>-120.23809018567613</v>
      </c>
      <c r="AF39" s="156">
        <f>M39/J39</f>
        <v>0.8998015915119365</v>
      </c>
      <c r="AG39" s="277">
        <f>AF55</f>
        <v>0.89462801024337912</v>
      </c>
    </row>
    <row r="40" spans="1:33" ht="15.75" customHeight="1">
      <c r="A40" s="288"/>
      <c r="B40" s="163" t="s">
        <v>181</v>
      </c>
      <c r="C40" s="280" t="s">
        <v>218</v>
      </c>
      <c r="D40" s="281"/>
      <c r="E40" s="101">
        <v>77.349999999999994</v>
      </c>
      <c r="F40" s="102">
        <v>2168</v>
      </c>
      <c r="G40" s="103">
        <f t="shared" si="9"/>
        <v>167694.79999999999</v>
      </c>
      <c r="H40" s="26"/>
      <c r="I40" s="104">
        <v>26</v>
      </c>
      <c r="J40" s="105">
        <v>2000</v>
      </c>
      <c r="K40" s="106">
        <f t="shared" si="1"/>
        <v>76.92307692307692</v>
      </c>
      <c r="L40" s="107">
        <v>26</v>
      </c>
      <c r="M40" s="105">
        <f>F40/V40*60</f>
        <v>1788.3662025924143</v>
      </c>
      <c r="N40" s="106">
        <f>M40/L40</f>
        <v>68.783315484323623</v>
      </c>
      <c r="O40" s="108">
        <f>L40-I40</f>
        <v>0</v>
      </c>
      <c r="P40" s="109">
        <f>N40-K40</f>
        <v>-8.1397614387532968</v>
      </c>
      <c r="Q40" s="110">
        <f>N40/K40</f>
        <v>0.89418310129620715</v>
      </c>
      <c r="R40" s="293"/>
      <c r="S40" s="47">
        <v>0.3611111111111111</v>
      </c>
      <c r="T40" s="48">
        <v>0.41162037037037036</v>
      </c>
      <c r="U40" s="111">
        <v>5</v>
      </c>
      <c r="V40" s="112">
        <v>72.736780538256724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-211.63379740758569</v>
      </c>
      <c r="AF40" s="110">
        <f>M40/J40</f>
        <v>0.89418310129620715</v>
      </c>
      <c r="AG40" s="278"/>
    </row>
    <row r="41" spans="1:33" ht="15.75" customHeight="1">
      <c r="A41" s="288"/>
      <c r="B41" s="163" t="s">
        <v>181</v>
      </c>
      <c r="C41" s="280" t="s">
        <v>186</v>
      </c>
      <c r="D41" s="281"/>
      <c r="E41" s="101">
        <v>59.34</v>
      </c>
      <c r="F41" s="102">
        <v>1910</v>
      </c>
      <c r="G41" s="103">
        <f t="shared" si="9"/>
        <v>113339.40000000001</v>
      </c>
      <c r="H41" s="26"/>
      <c r="I41" s="104">
        <v>24</v>
      </c>
      <c r="J41" s="105">
        <v>2000</v>
      </c>
      <c r="K41" s="106">
        <f t="shared" si="1"/>
        <v>83.333333333333329</v>
      </c>
      <c r="L41" s="107">
        <v>24</v>
      </c>
      <c r="M41" s="105">
        <f>F41/V41*60</f>
        <v>1785.4164953622485</v>
      </c>
      <c r="N41" s="106">
        <f>M41/L41</f>
        <v>74.392353973427021</v>
      </c>
      <c r="O41" s="108">
        <f>L41-I41</f>
        <v>0</v>
      </c>
      <c r="P41" s="109">
        <f>N41-K41</f>
        <v>-8.9409793599063079</v>
      </c>
      <c r="Q41" s="110">
        <f>N41/K41</f>
        <v>0.89270824768112433</v>
      </c>
      <c r="R41" s="293"/>
      <c r="S41" s="47">
        <v>0.4145833333333333</v>
      </c>
      <c r="T41" s="48">
        <v>0.45915509259259257</v>
      </c>
      <c r="U41" s="111">
        <v>5</v>
      </c>
      <c r="V41" s="112">
        <v>64.186703941451185</v>
      </c>
      <c r="W41" s="113">
        <v>0.45915509259259257</v>
      </c>
      <c r="X41" s="116">
        <v>0.49791666666666662</v>
      </c>
      <c r="Y41" s="12"/>
      <c r="Z41" s="198"/>
      <c r="AA41" s="282"/>
      <c r="AB41" s="283"/>
      <c r="AC41" s="12">
        <v>1</v>
      </c>
      <c r="AD41" s="198"/>
      <c r="AE41" s="117">
        <f>M41-J41</f>
        <v>-214.5835046377515</v>
      </c>
      <c r="AF41" s="110">
        <f>M41/J41</f>
        <v>0.89270824768112422</v>
      </c>
      <c r="AG41" s="278"/>
    </row>
    <row r="42" spans="1:33" ht="15.75" customHeight="1">
      <c r="A42" s="288"/>
      <c r="B42" s="163" t="s">
        <v>181</v>
      </c>
      <c r="C42" s="280" t="s">
        <v>183</v>
      </c>
      <c r="D42" s="281"/>
      <c r="E42" s="101">
        <v>58.67</v>
      </c>
      <c r="F42" s="102">
        <v>4419</v>
      </c>
      <c r="G42" s="103">
        <f t="shared" si="9"/>
        <v>259262.73</v>
      </c>
      <c r="H42" s="26"/>
      <c r="I42" s="104">
        <v>23</v>
      </c>
      <c r="J42" s="105">
        <v>2000</v>
      </c>
      <c r="K42" s="106">
        <f t="shared" si="1"/>
        <v>86.956521739130437</v>
      </c>
      <c r="L42" s="107">
        <v>23</v>
      </c>
      <c r="M42" s="105">
        <f>F42/V42*60</f>
        <v>1787.7770659833432</v>
      </c>
      <c r="N42" s="106">
        <f>M42/L42</f>
        <v>77.7294376514497</v>
      </c>
      <c r="O42" s="108">
        <f>L42-I42</f>
        <v>0</v>
      </c>
      <c r="P42" s="109">
        <f>N42-K42</f>
        <v>-9.227084087680737</v>
      </c>
      <c r="Q42" s="110">
        <f>N42/K42</f>
        <v>0.89388853299167148</v>
      </c>
      <c r="R42" s="293"/>
      <c r="S42" s="47">
        <v>0.49791666666666662</v>
      </c>
      <c r="T42" s="48">
        <v>0.60090277777777779</v>
      </c>
      <c r="U42" s="111">
        <v>55.816666666666627</v>
      </c>
      <c r="V42" s="112">
        <v>148.30708204334371</v>
      </c>
      <c r="W42" s="113"/>
      <c r="X42" s="116"/>
      <c r="Y42" s="12"/>
      <c r="Z42" s="198"/>
      <c r="AA42" s="282"/>
      <c r="AB42" s="283"/>
      <c r="AC42" s="12">
        <v>5</v>
      </c>
      <c r="AD42" s="198"/>
      <c r="AE42" s="117">
        <f>M42-J42</f>
        <v>-212.22293401665684</v>
      </c>
      <c r="AF42" s="110">
        <f>M42/J42</f>
        <v>0.89388853299167159</v>
      </c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21.5</v>
      </c>
      <c r="J55" s="137">
        <f t="shared" si="10"/>
        <v>1800</v>
      </c>
      <c r="K55" s="138">
        <f t="shared" ref="K55" si="11">J55/I55</f>
        <v>83.720930232558146</v>
      </c>
      <c r="L55" s="136">
        <f t="shared" ref="L55:M55" si="12">AVERAGE(L39:L54)</f>
        <v>21.5</v>
      </c>
      <c r="M55" s="137">
        <f t="shared" si="12"/>
        <v>1610.3304184380825</v>
      </c>
      <c r="N55" s="138">
        <f>M55/L55</f>
        <v>74.899089229678253</v>
      </c>
      <c r="O55" s="139">
        <f>L55-I55</f>
        <v>0</v>
      </c>
      <c r="P55" s="140">
        <f>N55-K55</f>
        <v>-8.8218410028798928</v>
      </c>
      <c r="Q55" s="141">
        <f>N55/K55</f>
        <v>0.89462801024337901</v>
      </c>
      <c r="R55" s="294"/>
      <c r="S55" s="142">
        <v>0.20833333333333334</v>
      </c>
      <c r="T55" s="143">
        <v>0.60090277777777779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13</v>
      </c>
      <c r="AD55" s="191">
        <f>SUM(AD39:AD54)</f>
        <v>0</v>
      </c>
      <c r="AE55" s="168">
        <f>M55-J55</f>
        <v>-189.66958156191754</v>
      </c>
      <c r="AF55" s="141">
        <f>M55/J55</f>
        <v>0.89462801024337912</v>
      </c>
      <c r="AG55" s="279"/>
    </row>
    <row r="56" spans="1:33" ht="15.75" customHeight="1">
      <c r="A56" s="297" t="s">
        <v>205</v>
      </c>
      <c r="B56" s="114" t="s">
        <v>241</v>
      </c>
      <c r="C56" s="290" t="s">
        <v>242</v>
      </c>
      <c r="D56" s="291"/>
      <c r="E56" s="147">
        <v>28.86</v>
      </c>
      <c r="F56" s="97">
        <v>6167</v>
      </c>
      <c r="G56" s="148">
        <f t="shared" ref="G56:G59" si="13">E56*F56</f>
        <v>177979.62</v>
      </c>
      <c r="H56" s="149"/>
      <c r="I56" s="150">
        <v>19</v>
      </c>
      <c r="J56" s="151">
        <v>3600</v>
      </c>
      <c r="K56" s="152">
        <f>J56/I56</f>
        <v>189.47368421052633</v>
      </c>
      <c r="L56" s="153">
        <v>19</v>
      </c>
      <c r="M56" s="151">
        <f>F56/V56*60</f>
        <v>2971.2047676019738</v>
      </c>
      <c r="N56" s="152">
        <f>M56/L56</f>
        <v>156.37919829484073</v>
      </c>
      <c r="O56" s="154">
        <f>L56-I56</f>
        <v>0</v>
      </c>
      <c r="P56" s="155">
        <f>N56-K56</f>
        <v>-33.094485915685596</v>
      </c>
      <c r="Q56" s="156">
        <f>N56/K56</f>
        <v>0.82533465766721492</v>
      </c>
      <c r="R56" s="292">
        <f>Q72</f>
        <v>0.84116098929544147</v>
      </c>
      <c r="S56" s="157">
        <v>0.20833333333333334</v>
      </c>
      <c r="T56" s="158">
        <v>0.29481481481481481</v>
      </c>
      <c r="U56" s="159"/>
      <c r="V56" s="160">
        <v>124.535341365462</v>
      </c>
      <c r="W56" s="158"/>
      <c r="X56" s="169"/>
      <c r="Y56" s="12"/>
      <c r="Z56" s="198"/>
      <c r="AA56" s="295"/>
      <c r="AB56" s="296"/>
      <c r="AC56" s="12">
        <v>3</v>
      </c>
      <c r="AD56" s="198"/>
      <c r="AE56" s="115">
        <f>M56-J56</f>
        <v>-628.7952323980262</v>
      </c>
      <c r="AF56" s="156">
        <f>M56/J56</f>
        <v>0.82533465766721492</v>
      </c>
      <c r="AG56" s="277">
        <f>AF72</f>
        <v>0.84116098929544147</v>
      </c>
    </row>
    <row r="57" spans="1:33" ht="15.75" customHeight="1">
      <c r="A57" s="298"/>
      <c r="B57" s="100" t="s">
        <v>241</v>
      </c>
      <c r="C57" s="280" t="s">
        <v>243</v>
      </c>
      <c r="D57" s="281"/>
      <c r="E57" s="101">
        <v>38.479999999999997</v>
      </c>
      <c r="F57" s="102">
        <v>6257</v>
      </c>
      <c r="G57" s="103">
        <f t="shared" si="13"/>
        <v>240769.36</v>
      </c>
      <c r="H57" s="26"/>
      <c r="I57" s="104">
        <v>20</v>
      </c>
      <c r="J57" s="105">
        <v>3600</v>
      </c>
      <c r="K57" s="106">
        <f t="shared" ref="K57:K77" si="14">J57/I57</f>
        <v>180</v>
      </c>
      <c r="L57" s="107">
        <v>20</v>
      </c>
      <c r="M57" s="105">
        <f>F57/V57*60</f>
        <v>2988.0000000000005</v>
      </c>
      <c r="N57" s="106">
        <f>M57/L57</f>
        <v>149.40000000000003</v>
      </c>
      <c r="O57" s="108">
        <f>L57-I57</f>
        <v>0</v>
      </c>
      <c r="P57" s="109">
        <f>N57-K57</f>
        <v>-30.599999999999966</v>
      </c>
      <c r="Q57" s="110">
        <f>N57/K57</f>
        <v>0.83000000000000018</v>
      </c>
      <c r="R57" s="293"/>
      <c r="S57" s="47">
        <v>0.29791666666666666</v>
      </c>
      <c r="T57" s="48">
        <v>0.38516203703703705</v>
      </c>
      <c r="U57" s="111">
        <v>5</v>
      </c>
      <c r="V57" s="112">
        <v>125.64257028112449</v>
      </c>
      <c r="W57" s="113"/>
      <c r="X57" s="116"/>
      <c r="Y57" s="12"/>
      <c r="Z57" s="198"/>
      <c r="AA57" s="282"/>
      <c r="AB57" s="283"/>
      <c r="AC57" s="12">
        <v>3</v>
      </c>
      <c r="AD57" s="198"/>
      <c r="AE57" s="117">
        <f>M57-J57</f>
        <v>-611.99999999999955</v>
      </c>
      <c r="AF57" s="110">
        <f>M57/J57</f>
        <v>0.83000000000000007</v>
      </c>
      <c r="AG57" s="278"/>
    </row>
    <row r="58" spans="1:33" ht="15.75" customHeight="1">
      <c r="A58" s="298"/>
      <c r="B58" s="100" t="s">
        <v>241</v>
      </c>
      <c r="C58" s="280" t="s">
        <v>244</v>
      </c>
      <c r="D58" s="281"/>
      <c r="E58" s="101">
        <v>37.799999999999997</v>
      </c>
      <c r="F58" s="102">
        <v>7445</v>
      </c>
      <c r="G58" s="103">
        <f t="shared" si="13"/>
        <v>281421</v>
      </c>
      <c r="H58" s="26"/>
      <c r="I58" s="104">
        <v>21</v>
      </c>
      <c r="J58" s="105">
        <v>3600</v>
      </c>
      <c r="K58" s="106">
        <f t="shared" si="14"/>
        <v>171.42857142857142</v>
      </c>
      <c r="L58" s="107">
        <v>21</v>
      </c>
      <c r="M58" s="105">
        <f>F58/V58*60</f>
        <v>2988</v>
      </c>
      <c r="N58" s="106">
        <f>M58/L58</f>
        <v>142.28571428571428</v>
      </c>
      <c r="O58" s="108">
        <f>L58-I58</f>
        <v>0</v>
      </c>
      <c r="P58" s="109">
        <f>N58-K58</f>
        <v>-29.142857142857139</v>
      </c>
      <c r="Q58" s="110">
        <f>N58/K58</f>
        <v>0.83</v>
      </c>
      <c r="R58" s="293"/>
      <c r="S58" s="47">
        <v>0.3881944444444444</v>
      </c>
      <c r="T58" s="48">
        <v>0.49200231481481477</v>
      </c>
      <c r="U58" s="111">
        <v>5</v>
      </c>
      <c r="V58" s="112">
        <v>149.49799196787149</v>
      </c>
      <c r="W58" s="113">
        <v>0.49200231481481477</v>
      </c>
      <c r="X58" s="116">
        <v>0.52986111111111101</v>
      </c>
      <c r="Y58" s="12"/>
      <c r="Z58" s="198"/>
      <c r="AA58" s="282"/>
      <c r="AB58" s="283"/>
      <c r="AC58" s="12">
        <v>4</v>
      </c>
      <c r="AD58" s="198"/>
      <c r="AE58" s="117">
        <f>M58-J58</f>
        <v>-612</v>
      </c>
      <c r="AF58" s="110">
        <f>M58/J58</f>
        <v>0.83</v>
      </c>
      <c r="AG58" s="278"/>
    </row>
    <row r="59" spans="1:33" ht="15.75" customHeight="1">
      <c r="A59" s="298"/>
      <c r="B59" s="100" t="s">
        <v>176</v>
      </c>
      <c r="C59" s="280" t="s">
        <v>177</v>
      </c>
      <c r="D59" s="281"/>
      <c r="E59" s="101">
        <v>29.97</v>
      </c>
      <c r="F59" s="102">
        <v>3073</v>
      </c>
      <c r="G59" s="103">
        <f t="shared" si="13"/>
        <v>92097.81</v>
      </c>
      <c r="H59" s="26"/>
      <c r="I59" s="104">
        <v>21</v>
      </c>
      <c r="J59" s="105">
        <v>2790</v>
      </c>
      <c r="K59" s="106">
        <f t="shared" si="14"/>
        <v>132.85714285714286</v>
      </c>
      <c r="L59" s="107">
        <v>21</v>
      </c>
      <c r="M59" s="105">
        <f>F59/V59*60</f>
        <v>2484.1730769230767</v>
      </c>
      <c r="N59" s="106">
        <f>M59/L59</f>
        <v>118.29395604395603</v>
      </c>
      <c r="O59" s="108">
        <f>L59-I59</f>
        <v>0</v>
      </c>
      <c r="P59" s="109">
        <f>N59-K59</f>
        <v>-14.563186813186832</v>
      </c>
      <c r="Q59" s="110">
        <f>N59/K59</f>
        <v>0.89038461538461522</v>
      </c>
      <c r="R59" s="293"/>
      <c r="S59" s="47">
        <v>0.52986111111111101</v>
      </c>
      <c r="T59" s="48">
        <v>0.58140046296296288</v>
      </c>
      <c r="U59" s="111">
        <v>54.51666666666658</v>
      </c>
      <c r="V59" s="112">
        <v>74.221881604310369</v>
      </c>
      <c r="W59" s="113"/>
      <c r="X59" s="116"/>
      <c r="Y59" s="12"/>
      <c r="Z59" s="198"/>
      <c r="AA59" s="282"/>
      <c r="AB59" s="283"/>
      <c r="AC59" s="12">
        <v>2</v>
      </c>
      <c r="AD59" s="198"/>
      <c r="AE59" s="199">
        <f>M59-J59</f>
        <v>-305.82692307692332</v>
      </c>
      <c r="AF59" s="200">
        <f>M59/J59</f>
        <v>0.89038461538461533</v>
      </c>
      <c r="AG59" s="278"/>
    </row>
    <row r="60" spans="1:33" ht="15.75" customHeight="1">
      <c r="A60" s="299"/>
      <c r="B60" s="100"/>
      <c r="C60" s="280"/>
      <c r="D60" s="281"/>
      <c r="E60" s="101"/>
      <c r="F60" s="105"/>
      <c r="G60" s="103"/>
      <c r="H60" s="13"/>
      <c r="I60" s="104"/>
      <c r="J60" s="105"/>
      <c r="K60" s="106"/>
      <c r="L60" s="107"/>
      <c r="M60" s="105"/>
      <c r="N60" s="106"/>
      <c r="O60" s="108"/>
      <c r="P60" s="109"/>
      <c r="Q60" s="110"/>
      <c r="R60" s="293"/>
      <c r="S60" s="47"/>
      <c r="T60" s="48"/>
      <c r="U60" s="111"/>
      <c r="V60" s="112"/>
      <c r="W60" s="113"/>
      <c r="X60" s="116"/>
      <c r="Y60" s="12"/>
      <c r="Z60" s="198"/>
      <c r="AA60" s="282"/>
      <c r="AB60" s="283"/>
      <c r="AC60" s="12"/>
      <c r="AD60" s="198"/>
      <c r="AE60" s="199"/>
      <c r="AF60" s="200"/>
      <c r="AG60" s="278"/>
    </row>
    <row r="61" spans="1:33" ht="15.75" customHeight="1">
      <c r="A61" s="299"/>
      <c r="B61" s="100"/>
      <c r="C61" s="280"/>
      <c r="D61" s="281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280"/>
      <c r="D62" s="281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280"/>
      <c r="D63" s="281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280"/>
      <c r="D64" s="281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280"/>
      <c r="D65" s="281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280"/>
      <c r="D66" s="281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280"/>
      <c r="D67" s="281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280"/>
      <c r="D68" s="281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280"/>
      <c r="D69" s="281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280"/>
      <c r="D70" s="281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280"/>
      <c r="D71" s="281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15">AVERAGE(I56:I71)</f>
        <v>20.25</v>
      </c>
      <c r="J72" s="137">
        <f t="shared" si="15"/>
        <v>3397.5</v>
      </c>
      <c r="K72" s="138">
        <f t="shared" ref="K72" si="16">J72/I72</f>
        <v>167.77777777777777</v>
      </c>
      <c r="L72" s="136">
        <f t="shared" ref="L72:M72" si="17">AVERAGE(L56:L71)</f>
        <v>20.25</v>
      </c>
      <c r="M72" s="137">
        <f t="shared" si="17"/>
        <v>2857.8444611312625</v>
      </c>
      <c r="N72" s="138">
        <f t="shared" ref="N72:N77" si="18">M72/L72</f>
        <v>141.12812153734629</v>
      </c>
      <c r="O72" s="139">
        <f t="shared" ref="O72:O77" si="19">L72-I72</f>
        <v>0</v>
      </c>
      <c r="P72" s="140">
        <f t="shared" ref="P72:P77" si="20">N72-K72</f>
        <v>-26.649656240431483</v>
      </c>
      <c r="Q72" s="141">
        <f t="shared" ref="Q72:Q77" si="21">N72/K72</f>
        <v>0.84116098929544147</v>
      </c>
      <c r="R72" s="294"/>
      <c r="S72" s="142">
        <v>0.20833333333333334</v>
      </c>
      <c r="T72" s="143">
        <v>0.58140046296296288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12</v>
      </c>
      <c r="AD72" s="191">
        <f>SUM(AD56:AD71)</f>
        <v>0</v>
      </c>
      <c r="AE72" s="168">
        <f t="shared" ref="AE72:AE77" si="22">M72-J72</f>
        <v>-539.65553886873749</v>
      </c>
      <c r="AF72" s="141">
        <f t="shared" ref="AF72:AF77" si="23">M72/J72</f>
        <v>0.84116098929544147</v>
      </c>
      <c r="AG72" s="279"/>
    </row>
    <row r="73" spans="1:33" ht="15.75" customHeight="1">
      <c r="A73" s="287" t="s">
        <v>245</v>
      </c>
      <c r="B73" s="114" t="s">
        <v>206</v>
      </c>
      <c r="C73" s="290" t="s">
        <v>207</v>
      </c>
      <c r="D73" s="291"/>
      <c r="E73" s="147">
        <v>27.05</v>
      </c>
      <c r="F73" s="97">
        <v>597</v>
      </c>
      <c r="G73" s="148">
        <f t="shared" ref="G73:G77" si="24">E73*F73</f>
        <v>16148.85</v>
      </c>
      <c r="H73" s="149"/>
      <c r="I73" s="150">
        <v>6</v>
      </c>
      <c r="J73" s="151">
        <v>3273</v>
      </c>
      <c r="K73" s="152">
        <f>J73/I73</f>
        <v>545.5</v>
      </c>
      <c r="L73" s="153">
        <v>6</v>
      </c>
      <c r="M73" s="151">
        <f>F73/V73*60</f>
        <v>2965.8408168126107</v>
      </c>
      <c r="N73" s="152">
        <f t="shared" si="18"/>
        <v>494.3068028021018</v>
      </c>
      <c r="O73" s="154">
        <f t="shared" si="19"/>
        <v>0</v>
      </c>
      <c r="P73" s="155">
        <f t="shared" si="20"/>
        <v>-51.193197197898201</v>
      </c>
      <c r="Q73" s="156">
        <f t="shared" si="21"/>
        <v>0.90615362566838098</v>
      </c>
      <c r="R73" s="292">
        <f>Q89</f>
        <v>0.88731679231625638</v>
      </c>
      <c r="S73" s="206">
        <v>0.25</v>
      </c>
      <c r="T73" s="158">
        <v>0.25837962962962963</v>
      </c>
      <c r="U73" s="159"/>
      <c r="V73" s="160">
        <v>12.077519399202199</v>
      </c>
      <c r="W73" s="158"/>
      <c r="X73" s="169"/>
      <c r="Y73" s="12"/>
      <c r="Z73" s="198"/>
      <c r="AA73" s="295"/>
      <c r="AB73" s="296"/>
      <c r="AC73" s="12">
        <v>1</v>
      </c>
      <c r="AD73" s="198"/>
      <c r="AE73" s="115">
        <f t="shared" si="22"/>
        <v>-307.15918318738932</v>
      </c>
      <c r="AF73" s="156">
        <f t="shared" si="23"/>
        <v>0.90615362566838087</v>
      </c>
      <c r="AG73" s="277">
        <f>AF89</f>
        <v>0.88731679231625638</v>
      </c>
    </row>
    <row r="74" spans="1:33" ht="15.75" customHeight="1">
      <c r="A74" s="288"/>
      <c r="B74" s="100" t="s">
        <v>206</v>
      </c>
      <c r="C74" s="280" t="s">
        <v>208</v>
      </c>
      <c r="D74" s="281"/>
      <c r="E74" s="101">
        <v>26.21</v>
      </c>
      <c r="F74" s="102">
        <v>1134</v>
      </c>
      <c r="G74" s="103">
        <f t="shared" si="24"/>
        <v>29722.14</v>
      </c>
      <c r="H74" s="26"/>
      <c r="I74" s="104">
        <v>6</v>
      </c>
      <c r="J74" s="105">
        <v>3273</v>
      </c>
      <c r="K74" s="106">
        <f t="shared" si="14"/>
        <v>545.5</v>
      </c>
      <c r="L74" s="107">
        <v>6</v>
      </c>
      <c r="M74" s="105">
        <f>F74/V74*60</f>
        <v>2962.3647263350381</v>
      </c>
      <c r="N74" s="106">
        <f t="shared" si="18"/>
        <v>493.72745438917303</v>
      </c>
      <c r="O74" s="108">
        <f t="shared" si="19"/>
        <v>0</v>
      </c>
      <c r="P74" s="109">
        <f t="shared" si="20"/>
        <v>-51.772545610826967</v>
      </c>
      <c r="Q74" s="110">
        <f t="shared" si="21"/>
        <v>0.90509157541553265</v>
      </c>
      <c r="R74" s="293"/>
      <c r="S74" s="47">
        <v>0.26250000000000001</v>
      </c>
      <c r="T74" s="48">
        <v>0.2784490740740741</v>
      </c>
      <c r="U74" s="111">
        <v>5.9333333333333549</v>
      </c>
      <c r="V74" s="112">
        <v>22.968137378606095</v>
      </c>
      <c r="W74" s="113"/>
      <c r="X74" s="13"/>
      <c r="Y74" s="12"/>
      <c r="Z74" s="198"/>
      <c r="AA74" s="282"/>
      <c r="AB74" s="283"/>
      <c r="AC74" s="12">
        <v>1</v>
      </c>
      <c r="AD74" s="198"/>
      <c r="AE74" s="117">
        <f t="shared" si="22"/>
        <v>-310.63527366496191</v>
      </c>
      <c r="AF74" s="110">
        <f t="shared" si="23"/>
        <v>0.90509157541553253</v>
      </c>
      <c r="AG74" s="278"/>
    </row>
    <row r="75" spans="1:33" ht="15.75" customHeight="1">
      <c r="A75" s="288"/>
      <c r="B75" s="100" t="s">
        <v>176</v>
      </c>
      <c r="C75" s="280" t="s">
        <v>209</v>
      </c>
      <c r="D75" s="281"/>
      <c r="E75" s="101">
        <v>21.92</v>
      </c>
      <c r="F75" s="102">
        <v>1130</v>
      </c>
      <c r="G75" s="103">
        <f t="shared" si="24"/>
        <v>24769.600000000002</v>
      </c>
      <c r="H75" s="26"/>
      <c r="I75" s="104">
        <v>6</v>
      </c>
      <c r="J75" s="105">
        <v>3600</v>
      </c>
      <c r="K75" s="106">
        <f t="shared" si="14"/>
        <v>600</v>
      </c>
      <c r="L75" s="107">
        <v>6</v>
      </c>
      <c r="M75" s="105">
        <f>F75/V75*60</f>
        <v>3265.5349763033123</v>
      </c>
      <c r="N75" s="106">
        <f t="shared" si="18"/>
        <v>544.25582938388538</v>
      </c>
      <c r="O75" s="108">
        <f t="shared" si="19"/>
        <v>0</v>
      </c>
      <c r="P75" s="109">
        <f t="shared" si="20"/>
        <v>-55.744170616114616</v>
      </c>
      <c r="Q75" s="110">
        <f t="shared" si="21"/>
        <v>0.90709304897314236</v>
      </c>
      <c r="R75" s="293"/>
      <c r="S75" s="47">
        <v>0.28194444444444444</v>
      </c>
      <c r="T75" s="48">
        <v>0.29635416666666664</v>
      </c>
      <c r="U75" s="111">
        <v>5.0333333333332941</v>
      </c>
      <c r="V75" s="112">
        <v>20.762294843570078</v>
      </c>
      <c r="W75" s="113"/>
      <c r="X75" s="116"/>
      <c r="Y75" s="12"/>
      <c r="Z75" s="198"/>
      <c r="AA75" s="282"/>
      <c r="AB75" s="283"/>
      <c r="AC75" s="12">
        <v>2</v>
      </c>
      <c r="AD75" s="198"/>
      <c r="AE75" s="117">
        <f t="shared" si="22"/>
        <v>-334.46502369668769</v>
      </c>
      <c r="AF75" s="110">
        <f t="shared" si="23"/>
        <v>0.90709304897314236</v>
      </c>
      <c r="AG75" s="278"/>
    </row>
    <row r="76" spans="1:33" ht="15.75" customHeight="1">
      <c r="A76" s="288"/>
      <c r="B76" s="100" t="s">
        <v>206</v>
      </c>
      <c r="C76" s="280" t="s">
        <v>229</v>
      </c>
      <c r="D76" s="281"/>
      <c r="E76" s="101">
        <v>30.36</v>
      </c>
      <c r="F76" s="102">
        <v>2255</v>
      </c>
      <c r="G76" s="103">
        <f t="shared" si="24"/>
        <v>68461.8</v>
      </c>
      <c r="H76" s="26"/>
      <c r="I76" s="104">
        <v>11</v>
      </c>
      <c r="J76" s="105">
        <v>3000</v>
      </c>
      <c r="K76" s="106">
        <f t="shared" si="14"/>
        <v>272.72727272727275</v>
      </c>
      <c r="L76" s="107">
        <v>11</v>
      </c>
      <c r="M76" s="105">
        <f>F76/V76*60</f>
        <v>2651.2180131291839</v>
      </c>
      <c r="N76" s="106">
        <f t="shared" si="18"/>
        <v>241.01981937538037</v>
      </c>
      <c r="O76" s="108">
        <f t="shared" si="19"/>
        <v>0</v>
      </c>
      <c r="P76" s="109">
        <f t="shared" si="20"/>
        <v>-31.707453351892383</v>
      </c>
      <c r="Q76" s="110">
        <f t="shared" si="21"/>
        <v>0.8837393377097279</v>
      </c>
      <c r="R76" s="293"/>
      <c r="S76" s="47">
        <v>0.29930555555555555</v>
      </c>
      <c r="T76" s="48">
        <v>0.33473379629629629</v>
      </c>
      <c r="U76" s="111">
        <v>5</v>
      </c>
      <c r="V76" s="112">
        <v>51.033147530673233</v>
      </c>
      <c r="W76" s="113"/>
      <c r="X76" s="13"/>
      <c r="Y76" s="12"/>
      <c r="Z76" s="198"/>
      <c r="AA76" s="282"/>
      <c r="AB76" s="283"/>
      <c r="AC76" s="12">
        <v>1</v>
      </c>
      <c r="AD76" s="198"/>
      <c r="AE76" s="117">
        <f t="shared" si="22"/>
        <v>-348.78198687081613</v>
      </c>
      <c r="AF76" s="110">
        <f t="shared" si="23"/>
        <v>0.88373933770972801</v>
      </c>
      <c r="AG76" s="278"/>
    </row>
    <row r="77" spans="1:33" ht="15.75" customHeight="1">
      <c r="A77" s="288"/>
      <c r="B77" s="100" t="s">
        <v>206</v>
      </c>
      <c r="C77" s="280" t="s">
        <v>246</v>
      </c>
      <c r="D77" s="281"/>
      <c r="E77" s="101">
        <v>23.19</v>
      </c>
      <c r="F77" s="102">
        <v>4778</v>
      </c>
      <c r="G77" s="103">
        <f t="shared" si="24"/>
        <v>110801.82</v>
      </c>
      <c r="H77" s="13"/>
      <c r="I77" s="104">
        <v>6</v>
      </c>
      <c r="J77" s="105">
        <v>2500</v>
      </c>
      <c r="K77" s="106">
        <f t="shared" si="14"/>
        <v>416.66666666666669</v>
      </c>
      <c r="L77" s="107">
        <v>6</v>
      </c>
      <c r="M77" s="105">
        <f>F77/V77*60</f>
        <v>2037.9999999999998</v>
      </c>
      <c r="N77" s="106">
        <f t="shared" si="18"/>
        <v>339.66666666666663</v>
      </c>
      <c r="O77" s="108">
        <f t="shared" si="19"/>
        <v>0</v>
      </c>
      <c r="P77" s="109">
        <f t="shared" si="20"/>
        <v>-77.000000000000057</v>
      </c>
      <c r="Q77" s="110">
        <f t="shared" si="21"/>
        <v>0.81519999999999992</v>
      </c>
      <c r="R77" s="293"/>
      <c r="S77" s="47">
        <v>0.33819444444444441</v>
      </c>
      <c r="T77" s="48">
        <v>0.43587962962962956</v>
      </c>
      <c r="U77" s="111">
        <v>4.9833333333332863</v>
      </c>
      <c r="V77" s="112">
        <v>140.66732090284594</v>
      </c>
      <c r="W77" s="113"/>
      <c r="X77" s="13"/>
      <c r="Y77" s="12"/>
      <c r="Z77" s="198"/>
      <c r="AA77" s="282"/>
      <c r="AB77" s="283"/>
      <c r="AC77" s="12">
        <v>4</v>
      </c>
      <c r="AD77" s="198"/>
      <c r="AE77" s="117">
        <f t="shared" si="22"/>
        <v>-462.00000000000023</v>
      </c>
      <c r="AF77" s="110">
        <f t="shared" si="23"/>
        <v>0.81519999999999992</v>
      </c>
      <c r="AG77" s="278"/>
    </row>
    <row r="78" spans="1:33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3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3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13"/>
      <c r="X81" s="13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13"/>
      <c r="X82" s="13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13"/>
      <c r="X83" s="13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13"/>
      <c r="X84" s="13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13"/>
      <c r="X85" s="13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13"/>
      <c r="X86" s="13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13"/>
      <c r="X87" s="13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5">AVERAGE(I73:I88)</f>
        <v>7</v>
      </c>
      <c r="J89" s="137">
        <f t="shared" si="25"/>
        <v>3129.2</v>
      </c>
      <c r="K89" s="138">
        <f t="shared" ref="K89" si="26">J89/I89</f>
        <v>447.02857142857141</v>
      </c>
      <c r="L89" s="136">
        <f t="shared" ref="L89:M89" si="27">AVERAGE(L73:L88)</f>
        <v>7</v>
      </c>
      <c r="M89" s="137">
        <f t="shared" si="27"/>
        <v>2776.5917065160293</v>
      </c>
      <c r="N89" s="138">
        <f>M89/L89</f>
        <v>396.65595807371847</v>
      </c>
      <c r="O89" s="139">
        <f>L89-I89</f>
        <v>0</v>
      </c>
      <c r="P89" s="140">
        <f>N89-K89</f>
        <v>-50.372613354852945</v>
      </c>
      <c r="Q89" s="141">
        <f>N89/K89</f>
        <v>0.88731679231625638</v>
      </c>
      <c r="R89" s="294"/>
      <c r="S89" s="142">
        <v>0.25</v>
      </c>
      <c r="T89" s="143">
        <v>0.43587962962962956</v>
      </c>
      <c r="U89" s="144"/>
      <c r="V89" s="166"/>
      <c r="W89" s="167"/>
      <c r="X89" s="138"/>
      <c r="Y89" s="179">
        <f>SUM(Y73:Y88)</f>
        <v>0</v>
      </c>
      <c r="Z89" s="180">
        <f>SUM(Z73:Z88)</f>
        <v>0</v>
      </c>
      <c r="AA89" s="285"/>
      <c r="AB89" s="286"/>
      <c r="AC89" s="179">
        <f>SUM(AC73:AC88)</f>
        <v>9</v>
      </c>
      <c r="AD89" s="191">
        <f>SUM(AD73:AD88)</f>
        <v>0</v>
      </c>
      <c r="AE89" s="168">
        <f>M89-J89</f>
        <v>-352.60829348397056</v>
      </c>
      <c r="AF89" s="141">
        <f>M89/J89</f>
        <v>0.88731679231625638</v>
      </c>
      <c r="AG89" s="279"/>
    </row>
    <row r="90" spans="1:33" ht="15.75" customHeight="1">
      <c r="A90" s="297" t="s">
        <v>211</v>
      </c>
      <c r="B90" s="146" t="s">
        <v>179</v>
      </c>
      <c r="C90" s="290" t="s">
        <v>198</v>
      </c>
      <c r="D90" s="291"/>
      <c r="E90" s="147">
        <v>58.17</v>
      </c>
      <c r="F90" s="97">
        <v>1319</v>
      </c>
      <c r="G90" s="148">
        <f t="shared" ref="G90:G91" si="28">E90*F90</f>
        <v>76726.23</v>
      </c>
      <c r="H90" s="149"/>
      <c r="I90" s="150">
        <v>19</v>
      </c>
      <c r="J90" s="151">
        <v>1800</v>
      </c>
      <c r="K90" s="152">
        <f>J90/I90</f>
        <v>94.736842105263165</v>
      </c>
      <c r="L90" s="153">
        <v>19</v>
      </c>
      <c r="M90" s="151">
        <f>F90/V90*60</f>
        <v>1607.6828571428607</v>
      </c>
      <c r="N90" s="152">
        <f>M90/L90</f>
        <v>84.614887218045297</v>
      </c>
      <c r="O90" s="154">
        <f>L90-I90</f>
        <v>0</v>
      </c>
      <c r="P90" s="155">
        <f>N90-K90</f>
        <v>-10.121954887217868</v>
      </c>
      <c r="Q90" s="156">
        <f>N90/K90</f>
        <v>0.89315714285714476</v>
      </c>
      <c r="R90" s="292">
        <f>Q106</f>
        <v>0.89272089473545557</v>
      </c>
      <c r="S90" s="157">
        <v>0.70833333333333337</v>
      </c>
      <c r="T90" s="158">
        <v>0.74251157407407409</v>
      </c>
      <c r="U90" s="159"/>
      <c r="V90" s="160">
        <v>49.226126688099356</v>
      </c>
      <c r="W90" s="158"/>
      <c r="X90" s="169"/>
      <c r="Y90" s="196"/>
      <c r="Z90" s="197"/>
      <c r="AA90" s="295"/>
      <c r="AB90" s="296"/>
      <c r="AC90" s="196">
        <v>1</v>
      </c>
      <c r="AD90" s="197"/>
      <c r="AE90" s="115">
        <f>M90-J90</f>
        <v>-192.31714285713929</v>
      </c>
      <c r="AF90" s="156">
        <f>M90/J90</f>
        <v>0.89315714285714487</v>
      </c>
      <c r="AG90" s="277">
        <f>AF106</f>
        <v>0.89272089473545557</v>
      </c>
    </row>
    <row r="91" spans="1:33" ht="15.75" customHeight="1">
      <c r="A91" s="298"/>
      <c r="B91" s="163" t="s">
        <v>179</v>
      </c>
      <c r="C91" s="280" t="s">
        <v>212</v>
      </c>
      <c r="D91" s="281"/>
      <c r="E91" s="101">
        <v>44.98</v>
      </c>
      <c r="F91" s="102">
        <v>2619</v>
      </c>
      <c r="G91" s="103">
        <f t="shared" si="28"/>
        <v>117802.62</v>
      </c>
      <c r="H91" s="26"/>
      <c r="I91" s="104">
        <v>21</v>
      </c>
      <c r="J91" s="105">
        <v>1800</v>
      </c>
      <c r="K91" s="106">
        <f t="shared" ref="K91" si="29">J91/I91</f>
        <v>85.714285714285708</v>
      </c>
      <c r="L91" s="107">
        <v>21</v>
      </c>
      <c r="M91" s="105">
        <f>F91/V91*60</f>
        <v>1606.1123639047794</v>
      </c>
      <c r="N91" s="106">
        <f>M91/L91</f>
        <v>76.481541138322825</v>
      </c>
      <c r="O91" s="108">
        <f>L91-I91</f>
        <v>0</v>
      </c>
      <c r="P91" s="109">
        <f>N91-K91</f>
        <v>-9.232744575962883</v>
      </c>
      <c r="Q91" s="110">
        <f>N91/K91</f>
        <v>0.89228464661376639</v>
      </c>
      <c r="R91" s="293"/>
      <c r="S91" s="47">
        <v>0.74583333333333335</v>
      </c>
      <c r="T91" s="48">
        <v>0.81377314814814816</v>
      </c>
      <c r="U91" s="111">
        <v>4.783333333333335</v>
      </c>
      <c r="V91" s="112">
        <v>97.838733784454107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-193.88763609522061</v>
      </c>
      <c r="AF91" s="110">
        <f>M91/J91</f>
        <v>0.89228464661376627</v>
      </c>
      <c r="AG91" s="278"/>
    </row>
    <row r="92" spans="1:33" ht="15.75" customHeight="1">
      <c r="A92" s="298"/>
      <c r="B92" s="163"/>
      <c r="C92" s="280"/>
      <c r="D92" s="281"/>
      <c r="E92" s="101"/>
      <c r="F92" s="102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278"/>
    </row>
    <row r="93" spans="1:33" ht="15.75" customHeight="1">
      <c r="A93" s="298"/>
      <c r="B93" s="163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278"/>
    </row>
    <row r="94" spans="1:33" ht="15.75" customHeight="1">
      <c r="A94" s="299"/>
      <c r="B94" s="163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278"/>
    </row>
    <row r="95" spans="1:33" ht="15.75" customHeight="1">
      <c r="A95" s="299"/>
      <c r="B95" s="163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278"/>
    </row>
    <row r="96" spans="1:33" ht="15.75" customHeight="1">
      <c r="A96" s="299"/>
      <c r="B96" s="163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119"/>
      <c r="T96" s="120"/>
      <c r="U96" s="111"/>
      <c r="V96" s="112"/>
      <c r="W96" s="120"/>
      <c r="X96" s="189"/>
      <c r="Y96" s="12"/>
      <c r="Z96" s="198"/>
      <c r="AA96" s="282"/>
      <c r="AB96" s="283"/>
      <c r="AC96" s="12"/>
      <c r="AD96" s="198"/>
      <c r="AE96" s="117"/>
      <c r="AF96" s="110"/>
      <c r="AG96" s="278"/>
    </row>
    <row r="97" spans="1:33" ht="15.75" customHeight="1">
      <c r="A97" s="299"/>
      <c r="B97" s="163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119"/>
      <c r="T97" s="120"/>
      <c r="U97" s="111"/>
      <c r="V97" s="112"/>
      <c r="W97" s="120"/>
      <c r="X97" s="189"/>
      <c r="Y97" s="12"/>
      <c r="Z97" s="198"/>
      <c r="AA97" s="282"/>
      <c r="AB97" s="283"/>
      <c r="AC97" s="12"/>
      <c r="AD97" s="198"/>
      <c r="AE97" s="117"/>
      <c r="AF97" s="110"/>
      <c r="AG97" s="278"/>
    </row>
    <row r="98" spans="1:33" ht="15.75" customHeight="1">
      <c r="A98" s="299"/>
      <c r="B98" s="163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119"/>
      <c r="T98" s="120"/>
      <c r="U98" s="111"/>
      <c r="V98" s="112"/>
      <c r="W98" s="120"/>
      <c r="X98" s="189"/>
      <c r="Y98" s="12"/>
      <c r="Z98" s="198"/>
      <c r="AA98" s="282"/>
      <c r="AB98" s="283"/>
      <c r="AC98" s="12"/>
      <c r="AD98" s="198"/>
      <c r="AE98" s="117"/>
      <c r="AF98" s="110"/>
      <c r="AG98" s="278"/>
    </row>
    <row r="99" spans="1:33" ht="15.75" customHeight="1">
      <c r="A99" s="299"/>
      <c r="B99" s="163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119"/>
      <c r="T99" s="120"/>
      <c r="U99" s="111"/>
      <c r="V99" s="112"/>
      <c r="W99" s="120"/>
      <c r="X99" s="189"/>
      <c r="Y99" s="12"/>
      <c r="Z99" s="198"/>
      <c r="AA99" s="282"/>
      <c r="AB99" s="283"/>
      <c r="AC99" s="12"/>
      <c r="AD99" s="198"/>
      <c r="AE99" s="117"/>
      <c r="AF99" s="110"/>
      <c r="AG99" s="278"/>
    </row>
    <row r="100" spans="1:33" ht="15.75" customHeight="1">
      <c r="A100" s="299"/>
      <c r="B100" s="163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119"/>
      <c r="T100" s="120"/>
      <c r="U100" s="111"/>
      <c r="V100" s="112"/>
      <c r="W100" s="120"/>
      <c r="X100" s="189"/>
      <c r="Y100" s="12"/>
      <c r="Z100" s="198"/>
      <c r="AA100" s="282"/>
      <c r="AB100" s="283"/>
      <c r="AC100" s="12"/>
      <c r="AD100" s="198"/>
      <c r="AE100" s="117"/>
      <c r="AF100" s="110"/>
      <c r="AG100" s="278"/>
    </row>
    <row r="101" spans="1:33" ht="15.75" customHeight="1">
      <c r="A101" s="299"/>
      <c r="B101" s="163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119"/>
      <c r="T101" s="120"/>
      <c r="U101" s="111"/>
      <c r="V101" s="112"/>
      <c r="W101" s="120"/>
      <c r="X101" s="189"/>
      <c r="Y101" s="12"/>
      <c r="Z101" s="198"/>
      <c r="AA101" s="282"/>
      <c r="AB101" s="283"/>
      <c r="AC101" s="12"/>
      <c r="AD101" s="198"/>
      <c r="AE101" s="117"/>
      <c r="AF101" s="110"/>
      <c r="AG101" s="278"/>
    </row>
    <row r="102" spans="1:33" ht="15.75" customHeight="1">
      <c r="A102" s="299"/>
      <c r="B102" s="163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119"/>
      <c r="T102" s="120"/>
      <c r="U102" s="111"/>
      <c r="V102" s="112"/>
      <c r="W102" s="120"/>
      <c r="X102" s="189"/>
      <c r="Y102" s="12"/>
      <c r="Z102" s="198"/>
      <c r="AA102" s="282"/>
      <c r="AB102" s="283"/>
      <c r="AC102" s="12"/>
      <c r="AD102" s="198"/>
      <c r="AE102" s="117"/>
      <c r="AF102" s="110"/>
      <c r="AG102" s="278"/>
    </row>
    <row r="103" spans="1:33" ht="15.75" customHeight="1">
      <c r="A103" s="299"/>
      <c r="B103" s="163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119"/>
      <c r="T103" s="120"/>
      <c r="U103" s="111"/>
      <c r="V103" s="112"/>
      <c r="W103" s="120"/>
      <c r="X103" s="189"/>
      <c r="Y103" s="12"/>
      <c r="Z103" s="198"/>
      <c r="AA103" s="282"/>
      <c r="AB103" s="283"/>
      <c r="AC103" s="12"/>
      <c r="AD103" s="198"/>
      <c r="AE103" s="117"/>
      <c r="AF103" s="110"/>
      <c r="AG103" s="278"/>
    </row>
    <row r="104" spans="1:33" ht="15.75" customHeight="1">
      <c r="A104" s="299"/>
      <c r="B104" s="163"/>
      <c r="C104" s="280"/>
      <c r="D104" s="281"/>
      <c r="E104" s="101"/>
      <c r="F104" s="128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119"/>
      <c r="T104" s="120"/>
      <c r="U104" s="111"/>
      <c r="V104" s="112"/>
      <c r="W104" s="120"/>
      <c r="X104" s="189"/>
      <c r="Y104" s="12"/>
      <c r="Z104" s="198"/>
      <c r="AA104" s="282"/>
      <c r="AB104" s="283"/>
      <c r="AC104" s="12"/>
      <c r="AD104" s="198"/>
      <c r="AE104" s="117"/>
      <c r="AF104" s="110"/>
      <c r="AG104" s="278"/>
    </row>
    <row r="105" spans="1:33" ht="15.75" customHeight="1">
      <c r="A105" s="299"/>
      <c r="B105" s="163"/>
      <c r="C105" s="280"/>
      <c r="D105" s="281"/>
      <c r="E105" s="164"/>
      <c r="F105" s="128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12"/>
      <c r="Z105" s="198"/>
      <c r="AA105" s="282"/>
      <c r="AB105" s="283"/>
      <c r="AC105" s="12"/>
      <c r="AD105" s="198"/>
      <c r="AE105" s="165"/>
      <c r="AF105" s="125"/>
      <c r="AG105" s="278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0">AVERAGE(I90:I105)</f>
        <v>20</v>
      </c>
      <c r="J106" s="137">
        <f t="shared" si="30"/>
        <v>1800</v>
      </c>
      <c r="K106" s="138">
        <f t="shared" ref="K106" si="31">J106/I106</f>
        <v>90</v>
      </c>
      <c r="L106" s="136">
        <f t="shared" ref="L106:M106" si="32">AVERAGE(L90:L105)</f>
        <v>20</v>
      </c>
      <c r="M106" s="137">
        <f t="shared" si="32"/>
        <v>1606.89761052382</v>
      </c>
      <c r="N106" s="138">
        <f>M106/L106</f>
        <v>80.344880526191005</v>
      </c>
      <c r="O106" s="139">
        <f>L106-I106</f>
        <v>0</v>
      </c>
      <c r="P106" s="140">
        <f>N106-K106</f>
        <v>-9.6551194738089947</v>
      </c>
      <c r="Q106" s="141">
        <f>N106/K106</f>
        <v>0.89272089473545557</v>
      </c>
      <c r="R106" s="294"/>
      <c r="S106" s="142">
        <v>0.70833333333333337</v>
      </c>
      <c r="T106" s="143">
        <v>0.81377314814814816</v>
      </c>
      <c r="U106" s="144"/>
      <c r="V106" s="166"/>
      <c r="W106" s="167"/>
      <c r="X106" s="138"/>
      <c r="Y106" s="179">
        <f t="shared" ref="Y106:Z106" si="33">SUM(Y90:Y105)</f>
        <v>0</v>
      </c>
      <c r="Z106" s="180">
        <f t="shared" si="33"/>
        <v>0</v>
      </c>
      <c r="AA106" s="285"/>
      <c r="AB106" s="286"/>
      <c r="AC106" s="179">
        <f t="shared" ref="AC106:AD106" si="34">SUM(AC90:AC105)</f>
        <v>3</v>
      </c>
      <c r="AD106" s="180">
        <f t="shared" si="34"/>
        <v>0</v>
      </c>
      <c r="AE106" s="168">
        <f>M106-J106</f>
        <v>-193.10238947617995</v>
      </c>
      <c r="AF106" s="141">
        <f>M106/J106</f>
        <v>0.89272089473545557</v>
      </c>
      <c r="AG106" s="279"/>
    </row>
    <row r="107" spans="1:33" ht="15.75" customHeight="1">
      <c r="A107" s="287" t="s">
        <v>192</v>
      </c>
      <c r="B107" s="146" t="s">
        <v>179</v>
      </c>
      <c r="C107" s="290" t="s">
        <v>196</v>
      </c>
      <c r="D107" s="291"/>
      <c r="E107" s="147">
        <v>54.09</v>
      </c>
      <c r="F107" s="159">
        <v>1138</v>
      </c>
      <c r="G107" s="148">
        <f t="shared" ref="G107:G108" si="35">E107*F107</f>
        <v>61554.420000000006</v>
      </c>
      <c r="H107" s="149"/>
      <c r="I107" s="150">
        <v>19</v>
      </c>
      <c r="J107" s="151">
        <v>2000</v>
      </c>
      <c r="K107" s="152">
        <f>J107/I107</f>
        <v>105.26315789473684</v>
      </c>
      <c r="L107" s="153">
        <v>20</v>
      </c>
      <c r="M107" s="151">
        <f>F107/V107*60</f>
        <v>1786.0000000000002</v>
      </c>
      <c r="N107" s="152">
        <f>M107/L107</f>
        <v>89.300000000000011</v>
      </c>
      <c r="O107" s="154">
        <f>L107-I107</f>
        <v>1</v>
      </c>
      <c r="P107" s="155">
        <f>N107-K107</f>
        <v>-15.963157894736824</v>
      </c>
      <c r="Q107" s="156">
        <f>N107/K107</f>
        <v>0.84835000000000016</v>
      </c>
      <c r="R107" s="292">
        <f>Q123</f>
        <v>0.87053449781659409</v>
      </c>
      <c r="S107" s="157">
        <v>0.70833333333333337</v>
      </c>
      <c r="T107" s="158">
        <v>0.73487268518518523</v>
      </c>
      <c r="U107" s="159"/>
      <c r="V107" s="160">
        <v>38.230683090705483</v>
      </c>
      <c r="W107" s="97"/>
      <c r="X107" s="98"/>
      <c r="Y107" s="196"/>
      <c r="Z107" s="197"/>
      <c r="AA107" s="295"/>
      <c r="AB107" s="296"/>
      <c r="AC107" s="196">
        <v>1</v>
      </c>
      <c r="AD107" s="197"/>
      <c r="AE107" s="115">
        <f>M107-J107</f>
        <v>-213.99999999999977</v>
      </c>
      <c r="AF107" s="156">
        <f>M107/J107</f>
        <v>0.89300000000000013</v>
      </c>
      <c r="AG107" s="362">
        <f>AF123</f>
        <v>0.89285589519650688</v>
      </c>
    </row>
    <row r="108" spans="1:33" ht="15.75" customHeight="1">
      <c r="A108" s="288"/>
      <c r="B108" s="163" t="s">
        <v>179</v>
      </c>
      <c r="C108" s="280" t="s">
        <v>213</v>
      </c>
      <c r="D108" s="281"/>
      <c r="E108" s="101">
        <v>50.67</v>
      </c>
      <c r="F108" s="111">
        <v>2552</v>
      </c>
      <c r="G108" s="103">
        <f t="shared" si="35"/>
        <v>129309.84000000001</v>
      </c>
      <c r="H108" s="26"/>
      <c r="I108" s="104">
        <v>20</v>
      </c>
      <c r="J108" s="105">
        <v>2000</v>
      </c>
      <c r="K108" s="106">
        <f t="shared" ref="K108" si="36">J108/I108</f>
        <v>100</v>
      </c>
      <c r="L108" s="107">
        <v>20</v>
      </c>
      <c r="M108" s="105">
        <f>F108/V108*60</f>
        <v>1785.4235807860271</v>
      </c>
      <c r="N108" s="106">
        <f>M108/L108</f>
        <v>89.271179039301359</v>
      </c>
      <c r="O108" s="108">
        <f>L108-I108</f>
        <v>0</v>
      </c>
      <c r="P108" s="109">
        <f>N108-K108</f>
        <v>-10.728820960698641</v>
      </c>
      <c r="Q108" s="110">
        <f>N108/K108</f>
        <v>0.89271179039301363</v>
      </c>
      <c r="R108" s="293"/>
      <c r="S108" s="47">
        <v>0.73819444444444449</v>
      </c>
      <c r="T108" s="48">
        <v>0.79774305555555558</v>
      </c>
      <c r="U108" s="111">
        <v>4.783333333333335</v>
      </c>
      <c r="V108" s="112">
        <v>85.761161467683436</v>
      </c>
      <c r="W108" s="113"/>
      <c r="X108" s="116"/>
      <c r="Y108" s="12"/>
      <c r="Z108" s="198"/>
      <c r="AA108" s="282"/>
      <c r="AB108" s="283"/>
      <c r="AC108" s="12">
        <v>3</v>
      </c>
      <c r="AD108" s="198"/>
      <c r="AE108" s="117">
        <f>M108-J108</f>
        <v>-214.57641921397294</v>
      </c>
      <c r="AF108" s="110">
        <f>M108/J108</f>
        <v>0.89271179039301352</v>
      </c>
      <c r="AG108" s="363"/>
    </row>
    <row r="109" spans="1:33" ht="15.75" customHeight="1">
      <c r="A109" s="288"/>
      <c r="B109" s="163"/>
      <c r="C109" s="280"/>
      <c r="D109" s="281"/>
      <c r="E109" s="101"/>
      <c r="F109" s="111"/>
      <c r="G109" s="103"/>
      <c r="H109" s="26"/>
      <c r="I109" s="104"/>
      <c r="J109" s="105"/>
      <c r="K109" s="106"/>
      <c r="L109" s="107"/>
      <c r="M109" s="105"/>
      <c r="N109" s="106"/>
      <c r="O109" s="108"/>
      <c r="P109" s="109"/>
      <c r="Q109" s="110"/>
      <c r="R109" s="293"/>
      <c r="S109" s="47"/>
      <c r="T109" s="48"/>
      <c r="U109" s="111"/>
      <c r="V109" s="112"/>
      <c r="W109" s="113"/>
      <c r="X109" s="116"/>
      <c r="Y109" s="12"/>
      <c r="Z109" s="198"/>
      <c r="AA109" s="282"/>
      <c r="AB109" s="283"/>
      <c r="AC109" s="12"/>
      <c r="AD109" s="198"/>
      <c r="AE109" s="117"/>
      <c r="AF109" s="110"/>
      <c r="AG109" s="363"/>
    </row>
    <row r="110" spans="1:33" ht="15.75" customHeight="1">
      <c r="A110" s="288"/>
      <c r="B110" s="163"/>
      <c r="C110" s="280"/>
      <c r="D110" s="281"/>
      <c r="E110" s="101"/>
      <c r="F110" s="111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363"/>
    </row>
    <row r="111" spans="1:33" ht="15.75" customHeight="1">
      <c r="A111" s="288"/>
      <c r="B111" s="163"/>
      <c r="C111" s="280"/>
      <c r="D111" s="281"/>
      <c r="E111" s="101"/>
      <c r="F111" s="111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363"/>
    </row>
    <row r="112" spans="1:33" ht="15.75" customHeight="1">
      <c r="A112" s="288"/>
      <c r="B112" s="163"/>
      <c r="C112" s="280"/>
      <c r="D112" s="281"/>
      <c r="E112" s="101"/>
      <c r="F112" s="111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363"/>
    </row>
    <row r="113" spans="1:33" ht="15.75" customHeight="1">
      <c r="A113" s="288"/>
      <c r="B113" s="163"/>
      <c r="C113" s="280"/>
      <c r="D113" s="281"/>
      <c r="E113" s="101"/>
      <c r="F113" s="111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12"/>
      <c r="Z113" s="198"/>
      <c r="AA113" s="282"/>
      <c r="AB113" s="283"/>
      <c r="AC113" s="12"/>
      <c r="AD113" s="198"/>
      <c r="AE113" s="117"/>
      <c r="AF113" s="110"/>
      <c r="AG113" s="363"/>
    </row>
    <row r="114" spans="1:33" ht="15.75" customHeight="1">
      <c r="A114" s="288"/>
      <c r="B114" s="163"/>
      <c r="C114" s="280"/>
      <c r="D114" s="281"/>
      <c r="E114" s="101"/>
      <c r="F114" s="111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12"/>
      <c r="Z114" s="198"/>
      <c r="AA114" s="282"/>
      <c r="AB114" s="283"/>
      <c r="AC114" s="12"/>
      <c r="AD114" s="198"/>
      <c r="AE114" s="117"/>
      <c r="AF114" s="110"/>
      <c r="AG114" s="363"/>
    </row>
    <row r="115" spans="1:33" ht="15.75" customHeight="1">
      <c r="A115" s="288"/>
      <c r="B115" s="163"/>
      <c r="C115" s="280"/>
      <c r="D115" s="281"/>
      <c r="E115" s="101"/>
      <c r="F115" s="111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12"/>
      <c r="Z115" s="198"/>
      <c r="AA115" s="282"/>
      <c r="AB115" s="283"/>
      <c r="AC115" s="12"/>
      <c r="AD115" s="198"/>
      <c r="AE115" s="117"/>
      <c r="AF115" s="110"/>
      <c r="AG115" s="363"/>
    </row>
    <row r="116" spans="1:33" ht="15.75" customHeight="1">
      <c r="A116" s="288"/>
      <c r="B116" s="163"/>
      <c r="C116" s="280"/>
      <c r="D116" s="281"/>
      <c r="E116" s="101"/>
      <c r="F116" s="111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12"/>
      <c r="Z116" s="198"/>
      <c r="AA116" s="282"/>
      <c r="AB116" s="283"/>
      <c r="AC116" s="12"/>
      <c r="AD116" s="198"/>
      <c r="AE116" s="117"/>
      <c r="AF116" s="110"/>
      <c r="AG116" s="363"/>
    </row>
    <row r="117" spans="1:33" ht="15.75" customHeight="1">
      <c r="A117" s="288"/>
      <c r="B117" s="163"/>
      <c r="C117" s="280"/>
      <c r="D117" s="281"/>
      <c r="E117" s="101"/>
      <c r="F117" s="111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13"/>
      <c r="X117" s="116"/>
      <c r="Y117" s="12"/>
      <c r="Z117" s="198"/>
      <c r="AA117" s="282"/>
      <c r="AB117" s="283"/>
      <c r="AC117" s="12"/>
      <c r="AD117" s="198"/>
      <c r="AE117" s="117"/>
      <c r="AF117" s="110"/>
      <c r="AG117" s="363"/>
    </row>
    <row r="118" spans="1:33" ht="15.75" customHeight="1">
      <c r="A118" s="288"/>
      <c r="B118" s="163"/>
      <c r="C118" s="280"/>
      <c r="D118" s="281"/>
      <c r="E118" s="101"/>
      <c r="F118" s="111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13"/>
      <c r="X118" s="116"/>
      <c r="Y118" s="12"/>
      <c r="Z118" s="198"/>
      <c r="AA118" s="282"/>
      <c r="AB118" s="283"/>
      <c r="AC118" s="12"/>
      <c r="AD118" s="198"/>
      <c r="AE118" s="117"/>
      <c r="AF118" s="110"/>
      <c r="AG118" s="363"/>
    </row>
    <row r="119" spans="1:33" ht="15.75" customHeight="1">
      <c r="A119" s="288"/>
      <c r="B119" s="163"/>
      <c r="C119" s="280"/>
      <c r="D119" s="281"/>
      <c r="E119" s="101"/>
      <c r="F119" s="111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13"/>
      <c r="X119" s="116"/>
      <c r="Y119" s="12"/>
      <c r="Z119" s="198"/>
      <c r="AA119" s="282"/>
      <c r="AB119" s="283"/>
      <c r="AC119" s="12"/>
      <c r="AD119" s="198"/>
      <c r="AE119" s="117"/>
      <c r="AF119" s="110"/>
      <c r="AG119" s="363"/>
    </row>
    <row r="120" spans="1:33" ht="15.75" customHeight="1">
      <c r="A120" s="288"/>
      <c r="B120" s="163"/>
      <c r="C120" s="280"/>
      <c r="D120" s="281"/>
      <c r="E120" s="101"/>
      <c r="F120" s="111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83"/>
      <c r="X120" s="184"/>
      <c r="Y120" s="12"/>
      <c r="Z120" s="198"/>
      <c r="AA120" s="282"/>
      <c r="AB120" s="283"/>
      <c r="AC120" s="12"/>
      <c r="AD120" s="198"/>
      <c r="AE120" s="117"/>
      <c r="AF120" s="110"/>
      <c r="AG120" s="363"/>
    </row>
    <row r="121" spans="1:33" ht="15.75" customHeight="1">
      <c r="A121" s="288"/>
      <c r="B121" s="163"/>
      <c r="C121" s="280"/>
      <c r="D121" s="281"/>
      <c r="E121" s="101"/>
      <c r="F121" s="111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85"/>
      <c r="X121" s="186"/>
      <c r="Y121" s="12"/>
      <c r="Z121" s="198"/>
      <c r="AA121" s="282"/>
      <c r="AB121" s="283"/>
      <c r="AC121" s="12"/>
      <c r="AD121" s="198"/>
      <c r="AE121" s="117"/>
      <c r="AF121" s="110"/>
      <c r="AG121" s="363"/>
    </row>
    <row r="122" spans="1:33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47"/>
      <c r="T122" s="120"/>
      <c r="U122" s="130"/>
      <c r="V122" s="112"/>
      <c r="W122" s="185"/>
      <c r="X122" s="186"/>
      <c r="Y122" s="12"/>
      <c r="Z122" s="198"/>
      <c r="AA122" s="282"/>
      <c r="AB122" s="283"/>
      <c r="AC122" s="12"/>
      <c r="AD122" s="198"/>
      <c r="AE122" s="117"/>
      <c r="AF122" s="110"/>
      <c r="AG122" s="363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37">AVERAGE(I107:I122)</f>
        <v>19.5</v>
      </c>
      <c r="J123" s="137">
        <f t="shared" si="37"/>
        <v>2000</v>
      </c>
      <c r="K123" s="138">
        <f t="shared" ref="K123" si="38">J123/I123</f>
        <v>102.56410256410257</v>
      </c>
      <c r="L123" s="136">
        <f t="shared" ref="L123:M123" si="39">AVERAGE(L107:L122)</f>
        <v>20</v>
      </c>
      <c r="M123" s="137">
        <f t="shared" si="39"/>
        <v>1785.7117903930136</v>
      </c>
      <c r="N123" s="138">
        <f>M123/L123</f>
        <v>89.285589519650685</v>
      </c>
      <c r="O123" s="139">
        <f>L123-I123</f>
        <v>0.5</v>
      </c>
      <c r="P123" s="140">
        <f>N123-K123</f>
        <v>-13.278513044451884</v>
      </c>
      <c r="Q123" s="141">
        <f>N123/K123</f>
        <v>0.87053449781659409</v>
      </c>
      <c r="R123" s="294"/>
      <c r="S123" s="142">
        <v>0.70833333333333337</v>
      </c>
      <c r="T123" s="143">
        <v>0.79774305555555558</v>
      </c>
      <c r="U123" s="144"/>
      <c r="V123" s="166"/>
      <c r="W123" s="187"/>
      <c r="X123" s="188"/>
      <c r="Y123" s="179">
        <f t="shared" ref="Y123:Z123" si="40">SUM(Y107:Y122)</f>
        <v>0</v>
      </c>
      <c r="Z123" s="180">
        <f t="shared" si="40"/>
        <v>0</v>
      </c>
      <c r="AA123" s="285"/>
      <c r="AB123" s="286"/>
      <c r="AC123" s="179">
        <f t="shared" ref="AC123:AD123" si="41">SUM(AC107:AC122)</f>
        <v>4</v>
      </c>
      <c r="AD123" s="180">
        <f t="shared" si="41"/>
        <v>0</v>
      </c>
      <c r="AE123" s="168">
        <f>M123-J123</f>
        <v>-214.28820960698636</v>
      </c>
      <c r="AF123" s="141">
        <f>M123/J123</f>
        <v>0.89285589519650688</v>
      </c>
      <c r="AG123" s="364"/>
    </row>
    <row r="124" spans="1:33" ht="15.75" customHeight="1">
      <c r="A124" s="297" t="s">
        <v>204</v>
      </c>
      <c r="B124" s="146" t="s">
        <v>179</v>
      </c>
      <c r="C124" s="290" t="s">
        <v>195</v>
      </c>
      <c r="D124" s="291"/>
      <c r="E124" s="147">
        <v>47.6</v>
      </c>
      <c r="F124" s="97">
        <v>1981</v>
      </c>
      <c r="G124" s="148">
        <f t="shared" ref="G124:G126" si="42">E124*F124</f>
        <v>94295.6</v>
      </c>
      <c r="H124" s="149"/>
      <c r="I124" s="150">
        <v>23</v>
      </c>
      <c r="J124" s="151">
        <v>2000</v>
      </c>
      <c r="K124" s="152">
        <f>J124/I124</f>
        <v>86.956521739130437</v>
      </c>
      <c r="L124" s="153">
        <v>23</v>
      </c>
      <c r="M124" s="151">
        <f>F124/V124*60</f>
        <v>1789.0552486187846</v>
      </c>
      <c r="N124" s="152">
        <f>M124/L124</f>
        <v>77.785010809512372</v>
      </c>
      <c r="O124" s="154">
        <f>L124-I124</f>
        <v>0</v>
      </c>
      <c r="P124" s="155">
        <f>N124-K124</f>
        <v>-9.1715109296180657</v>
      </c>
      <c r="Q124" s="156">
        <f>N124/K124</f>
        <v>0.89452762430939226</v>
      </c>
      <c r="R124" s="292">
        <f>Q140</f>
        <v>0.89472526260378471</v>
      </c>
      <c r="S124" s="157">
        <v>0.70833333333333337</v>
      </c>
      <c r="T124" s="158">
        <v>0.75446759259259266</v>
      </c>
      <c r="U124" s="159"/>
      <c r="V124" s="160">
        <v>66.437299849607342</v>
      </c>
      <c r="W124" s="158"/>
      <c r="X124" s="169"/>
      <c r="Y124" s="196"/>
      <c r="Z124" s="197"/>
      <c r="AA124" s="295"/>
      <c r="AB124" s="296"/>
      <c r="AC124" s="196">
        <v>1</v>
      </c>
      <c r="AD124" s="197"/>
      <c r="AE124" s="115">
        <f>M124-J124</f>
        <v>-210.94475138121538</v>
      </c>
      <c r="AF124" s="156">
        <f>M124/J124</f>
        <v>0.89452762430939226</v>
      </c>
      <c r="AG124" s="277">
        <f>AF140</f>
        <v>0.89472526260378482</v>
      </c>
    </row>
    <row r="125" spans="1:33" ht="15.75" customHeight="1">
      <c r="A125" s="298"/>
      <c r="B125" s="163" t="s">
        <v>179</v>
      </c>
      <c r="C125" s="280" t="s">
        <v>194</v>
      </c>
      <c r="D125" s="281"/>
      <c r="E125" s="101">
        <v>56.87</v>
      </c>
      <c r="F125" s="102">
        <v>1735</v>
      </c>
      <c r="G125" s="103">
        <f t="shared" si="42"/>
        <v>98669.45</v>
      </c>
      <c r="H125" s="26"/>
      <c r="I125" s="104">
        <v>23</v>
      </c>
      <c r="J125" s="105">
        <v>2000</v>
      </c>
      <c r="K125" s="106">
        <f t="shared" ref="K125:K126" si="43">J125/I125</f>
        <v>86.956521739130437</v>
      </c>
      <c r="L125" s="107">
        <v>23</v>
      </c>
      <c r="M125" s="105">
        <f>F125/V125*60</f>
        <v>1789.2212968471131</v>
      </c>
      <c r="N125" s="106">
        <f>M125/L125</f>
        <v>77.79223029770057</v>
      </c>
      <c r="O125" s="108">
        <f>L125-I125</f>
        <v>0</v>
      </c>
      <c r="P125" s="109">
        <f>N125-K125</f>
        <v>-9.1642914414298673</v>
      </c>
      <c r="Q125" s="110">
        <f>N125/K125</f>
        <v>0.89461064842355653</v>
      </c>
      <c r="R125" s="293"/>
      <c r="S125" s="47">
        <v>0.7583333333333333</v>
      </c>
      <c r="T125" s="48">
        <v>0.79872685185185177</v>
      </c>
      <c r="U125" s="111">
        <v>5.5666666666665243</v>
      </c>
      <c r="V125" s="112">
        <v>58.181735363557557</v>
      </c>
      <c r="W125" s="113"/>
      <c r="X125" s="116"/>
      <c r="Y125" s="12"/>
      <c r="Z125" s="198"/>
      <c r="AA125" s="282"/>
      <c r="AB125" s="283"/>
      <c r="AC125" s="12">
        <v>1</v>
      </c>
      <c r="AD125" s="198"/>
      <c r="AE125" s="117">
        <f>M125-J125</f>
        <v>-210.77870315288692</v>
      </c>
      <c r="AF125" s="110">
        <f>M125/J125</f>
        <v>0.89461064842355653</v>
      </c>
      <c r="AG125" s="278"/>
    </row>
    <row r="126" spans="1:33" ht="15.75" customHeight="1">
      <c r="A126" s="298"/>
      <c r="B126" s="163" t="s">
        <v>179</v>
      </c>
      <c r="C126" s="280" t="s">
        <v>193</v>
      </c>
      <c r="D126" s="281"/>
      <c r="E126" s="101">
        <v>56.79</v>
      </c>
      <c r="F126" s="102">
        <v>2292</v>
      </c>
      <c r="G126" s="103">
        <f t="shared" si="42"/>
        <v>130162.68</v>
      </c>
      <c r="H126" s="26"/>
      <c r="I126" s="104">
        <v>23</v>
      </c>
      <c r="J126" s="105">
        <v>2000</v>
      </c>
      <c r="K126" s="106">
        <f t="shared" si="43"/>
        <v>86.956521739130437</v>
      </c>
      <c r="L126" s="107">
        <v>23</v>
      </c>
      <c r="M126" s="105">
        <f>F126/V126*60</f>
        <v>1790.0750301568116</v>
      </c>
      <c r="N126" s="106">
        <f>M126/L126</f>
        <v>77.829349137252677</v>
      </c>
      <c r="O126" s="108">
        <f>L126-I126</f>
        <v>0</v>
      </c>
      <c r="P126" s="109">
        <f>N126-K126</f>
        <v>-9.1271726018777599</v>
      </c>
      <c r="Q126" s="110">
        <f>N126/K126</f>
        <v>0.89503751507840579</v>
      </c>
      <c r="R126" s="293"/>
      <c r="S126" s="47">
        <v>0.80208333333333326</v>
      </c>
      <c r="T126" s="48">
        <v>0.85542824074074064</v>
      </c>
      <c r="U126" s="111">
        <v>4.8333333333333428</v>
      </c>
      <c r="V126" s="112">
        <v>76.823595482449221</v>
      </c>
      <c r="W126" s="113"/>
      <c r="X126" s="116"/>
      <c r="Y126" s="12"/>
      <c r="Z126" s="198"/>
      <c r="AA126" s="282"/>
      <c r="AB126" s="283"/>
      <c r="AC126" s="12">
        <v>2</v>
      </c>
      <c r="AD126" s="198"/>
      <c r="AE126" s="117">
        <f>M126-J126</f>
        <v>-209.92496984318836</v>
      </c>
      <c r="AF126" s="110">
        <f>M126/J126</f>
        <v>0.89503751507840579</v>
      </c>
      <c r="AG126" s="278"/>
    </row>
    <row r="127" spans="1:33" ht="15.75" customHeight="1">
      <c r="A127" s="298"/>
      <c r="B127" s="163"/>
      <c r="C127" s="280"/>
      <c r="D127" s="281"/>
      <c r="E127" s="101"/>
      <c r="F127" s="102"/>
      <c r="G127" s="103"/>
      <c r="H127" s="26"/>
      <c r="I127" s="104"/>
      <c r="J127" s="105"/>
      <c r="K127" s="106"/>
      <c r="L127" s="107"/>
      <c r="M127" s="105"/>
      <c r="N127" s="106"/>
      <c r="O127" s="108"/>
      <c r="P127" s="109"/>
      <c r="Q127" s="110"/>
      <c r="R127" s="293"/>
      <c r="S127" s="47"/>
      <c r="T127" s="48"/>
      <c r="U127" s="111"/>
      <c r="V127" s="112"/>
      <c r="W127" s="113"/>
      <c r="X127" s="116"/>
      <c r="Y127" s="12"/>
      <c r="Z127" s="198"/>
      <c r="AA127" s="282"/>
      <c r="AB127" s="283"/>
      <c r="AC127" s="12"/>
      <c r="AD127" s="198"/>
      <c r="AE127" s="117"/>
      <c r="AF127" s="110"/>
      <c r="AG127" s="278"/>
    </row>
    <row r="128" spans="1:33" ht="15.75" customHeight="1">
      <c r="A128" s="299"/>
      <c r="B128" s="163"/>
      <c r="C128" s="280"/>
      <c r="D128" s="281"/>
      <c r="E128" s="101"/>
      <c r="F128" s="102"/>
      <c r="G128" s="103"/>
      <c r="H128" s="13"/>
      <c r="I128" s="104"/>
      <c r="J128" s="105"/>
      <c r="K128" s="106"/>
      <c r="L128" s="107"/>
      <c r="M128" s="105"/>
      <c r="N128" s="106"/>
      <c r="O128" s="108"/>
      <c r="P128" s="109"/>
      <c r="Q128" s="110"/>
      <c r="R128" s="293"/>
      <c r="S128" s="47"/>
      <c r="T128" s="48"/>
      <c r="U128" s="111"/>
      <c r="V128" s="112"/>
      <c r="W128" s="113"/>
      <c r="X128" s="116"/>
      <c r="Y128" s="12"/>
      <c r="Z128" s="198"/>
      <c r="AA128" s="282"/>
      <c r="AB128" s="283"/>
      <c r="AC128" s="12"/>
      <c r="AD128" s="198"/>
      <c r="AE128" s="117"/>
      <c r="AF128" s="110"/>
      <c r="AG128" s="278"/>
    </row>
    <row r="129" spans="1:33" ht="15.75" customHeight="1">
      <c r="A129" s="299"/>
      <c r="B129" s="163"/>
      <c r="C129" s="280"/>
      <c r="D129" s="281"/>
      <c r="E129" s="101"/>
      <c r="F129" s="102"/>
      <c r="G129" s="121"/>
      <c r="H129" s="122"/>
      <c r="I129" s="104"/>
      <c r="J129" s="105"/>
      <c r="K129" s="106"/>
      <c r="L129" s="107"/>
      <c r="M129" s="105"/>
      <c r="N129" s="106"/>
      <c r="O129" s="108"/>
      <c r="P129" s="109"/>
      <c r="Q129" s="110"/>
      <c r="R129" s="293"/>
      <c r="S129" s="47"/>
      <c r="T129" s="120"/>
      <c r="U129" s="111"/>
      <c r="V129" s="112"/>
      <c r="W129" s="113"/>
      <c r="X129" s="116"/>
      <c r="Y129" s="12"/>
      <c r="Z129" s="198"/>
      <c r="AA129" s="282"/>
      <c r="AB129" s="283"/>
      <c r="AC129" s="12"/>
      <c r="AD129" s="198"/>
      <c r="AE129" s="117"/>
      <c r="AF129" s="110"/>
      <c r="AG129" s="278"/>
    </row>
    <row r="130" spans="1:33" ht="15.75" customHeight="1">
      <c r="A130" s="299"/>
      <c r="B130" s="163"/>
      <c r="C130" s="280"/>
      <c r="D130" s="281"/>
      <c r="E130" s="101"/>
      <c r="F130" s="102"/>
      <c r="G130" s="121"/>
      <c r="H130" s="62"/>
      <c r="I130" s="104"/>
      <c r="J130" s="105"/>
      <c r="K130" s="106"/>
      <c r="L130" s="107"/>
      <c r="M130" s="105"/>
      <c r="N130" s="106"/>
      <c r="O130" s="123"/>
      <c r="P130" s="124"/>
      <c r="Q130" s="125"/>
      <c r="R130" s="293"/>
      <c r="S130" s="119"/>
      <c r="T130" s="120"/>
      <c r="U130" s="111"/>
      <c r="V130" s="112"/>
      <c r="W130" s="120"/>
      <c r="X130" s="189"/>
      <c r="Y130" s="12"/>
      <c r="Z130" s="198"/>
      <c r="AA130" s="282"/>
      <c r="AB130" s="283"/>
      <c r="AC130" s="12"/>
      <c r="AD130" s="198"/>
      <c r="AE130" s="117"/>
      <c r="AF130" s="110"/>
      <c r="AG130" s="278"/>
    </row>
    <row r="131" spans="1:33" ht="15.75" customHeight="1">
      <c r="A131" s="299"/>
      <c r="B131" s="163"/>
      <c r="C131" s="280"/>
      <c r="D131" s="281"/>
      <c r="E131" s="101"/>
      <c r="F131" s="102"/>
      <c r="G131" s="121"/>
      <c r="H131" s="62"/>
      <c r="I131" s="104"/>
      <c r="J131" s="105"/>
      <c r="K131" s="106"/>
      <c r="L131" s="118"/>
      <c r="M131" s="105"/>
      <c r="N131" s="106"/>
      <c r="O131" s="123"/>
      <c r="P131" s="124"/>
      <c r="Q131" s="125"/>
      <c r="R131" s="293"/>
      <c r="S131" s="119"/>
      <c r="T131" s="120"/>
      <c r="U131" s="111"/>
      <c r="V131" s="112"/>
      <c r="W131" s="120"/>
      <c r="X131" s="189"/>
      <c r="Y131" s="12"/>
      <c r="Z131" s="198"/>
      <c r="AA131" s="282"/>
      <c r="AB131" s="283"/>
      <c r="AC131" s="12"/>
      <c r="AD131" s="198"/>
      <c r="AE131" s="117"/>
      <c r="AF131" s="110"/>
      <c r="AG131" s="278"/>
    </row>
    <row r="132" spans="1:33" ht="15.75" customHeight="1">
      <c r="A132" s="299"/>
      <c r="B132" s="163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119"/>
      <c r="T132" s="120"/>
      <c r="U132" s="111"/>
      <c r="V132" s="112"/>
      <c r="W132" s="120"/>
      <c r="X132" s="189"/>
      <c r="Y132" s="12"/>
      <c r="Z132" s="198"/>
      <c r="AA132" s="282"/>
      <c r="AB132" s="283"/>
      <c r="AC132" s="12"/>
      <c r="AD132" s="198"/>
      <c r="AE132" s="117"/>
      <c r="AF132" s="110"/>
      <c r="AG132" s="278"/>
    </row>
    <row r="133" spans="1:33" ht="15.75" customHeight="1">
      <c r="A133" s="299"/>
      <c r="B133" s="163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119"/>
      <c r="T133" s="120"/>
      <c r="U133" s="111"/>
      <c r="V133" s="112"/>
      <c r="W133" s="120"/>
      <c r="X133" s="189"/>
      <c r="Y133" s="12"/>
      <c r="Z133" s="198"/>
      <c r="AA133" s="282"/>
      <c r="AB133" s="283"/>
      <c r="AC133" s="12"/>
      <c r="AD133" s="198"/>
      <c r="AE133" s="117"/>
      <c r="AF133" s="110"/>
      <c r="AG133" s="278"/>
    </row>
    <row r="134" spans="1:33" ht="15.75" customHeight="1">
      <c r="A134" s="299"/>
      <c r="B134" s="163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119"/>
      <c r="T134" s="120"/>
      <c r="U134" s="111"/>
      <c r="V134" s="112"/>
      <c r="W134" s="120"/>
      <c r="X134" s="189"/>
      <c r="Y134" s="12"/>
      <c r="Z134" s="198"/>
      <c r="AA134" s="282"/>
      <c r="AB134" s="283"/>
      <c r="AC134" s="12"/>
      <c r="AD134" s="198"/>
      <c r="AE134" s="117"/>
      <c r="AF134" s="110"/>
      <c r="AG134" s="278"/>
    </row>
    <row r="135" spans="1:33" ht="15.75" customHeight="1">
      <c r="A135" s="299"/>
      <c r="B135" s="163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119"/>
      <c r="T135" s="120"/>
      <c r="U135" s="111"/>
      <c r="V135" s="112"/>
      <c r="W135" s="120"/>
      <c r="X135" s="189"/>
      <c r="Y135" s="12"/>
      <c r="Z135" s="198"/>
      <c r="AA135" s="282"/>
      <c r="AB135" s="283"/>
      <c r="AC135" s="12"/>
      <c r="AD135" s="198"/>
      <c r="AE135" s="117"/>
      <c r="AF135" s="110"/>
      <c r="AG135" s="278"/>
    </row>
    <row r="136" spans="1:33" ht="15.75" customHeight="1">
      <c r="A136" s="299"/>
      <c r="B136" s="163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119"/>
      <c r="T136" s="120"/>
      <c r="U136" s="111"/>
      <c r="V136" s="112"/>
      <c r="W136" s="120"/>
      <c r="X136" s="189"/>
      <c r="Y136" s="12"/>
      <c r="Z136" s="198"/>
      <c r="AA136" s="282"/>
      <c r="AB136" s="283"/>
      <c r="AC136" s="12"/>
      <c r="AD136" s="198"/>
      <c r="AE136" s="117"/>
      <c r="AF136" s="110"/>
      <c r="AG136" s="278"/>
    </row>
    <row r="137" spans="1:33" ht="15.75" customHeight="1">
      <c r="A137" s="299"/>
      <c r="B137" s="163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119"/>
      <c r="T137" s="120"/>
      <c r="U137" s="111"/>
      <c r="V137" s="112"/>
      <c r="W137" s="120"/>
      <c r="X137" s="189"/>
      <c r="Y137" s="12"/>
      <c r="Z137" s="198"/>
      <c r="AA137" s="282"/>
      <c r="AB137" s="283"/>
      <c r="AC137" s="12"/>
      <c r="AD137" s="198"/>
      <c r="AE137" s="117"/>
      <c r="AF137" s="110"/>
      <c r="AG137" s="278"/>
    </row>
    <row r="138" spans="1:33" ht="15.75" customHeight="1">
      <c r="A138" s="299"/>
      <c r="B138" s="163"/>
      <c r="C138" s="280"/>
      <c r="D138" s="281"/>
      <c r="E138" s="101"/>
      <c r="F138" s="128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119"/>
      <c r="T138" s="120"/>
      <c r="U138" s="111"/>
      <c r="V138" s="112"/>
      <c r="W138" s="120"/>
      <c r="X138" s="189"/>
      <c r="Y138" s="12"/>
      <c r="Z138" s="198"/>
      <c r="AA138" s="282"/>
      <c r="AB138" s="283"/>
      <c r="AC138" s="12"/>
      <c r="AD138" s="198"/>
      <c r="AE138" s="117"/>
      <c r="AF138" s="110"/>
      <c r="AG138" s="278"/>
    </row>
    <row r="139" spans="1:33" ht="15.75" customHeight="1">
      <c r="A139" s="299"/>
      <c r="B139" s="163"/>
      <c r="C139" s="280"/>
      <c r="D139" s="281"/>
      <c r="E139" s="164"/>
      <c r="F139" s="128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12"/>
      <c r="Z139" s="198"/>
      <c r="AA139" s="282"/>
      <c r="AB139" s="283"/>
      <c r="AC139" s="12"/>
      <c r="AD139" s="198"/>
      <c r="AE139" s="165"/>
      <c r="AF139" s="125"/>
      <c r="AG139" s="278"/>
    </row>
    <row r="140" spans="1:33" ht="15.75" customHeight="1" thickBot="1">
      <c r="A140" s="300"/>
      <c r="B140" s="133" t="s">
        <v>117</v>
      </c>
      <c r="C140" s="284"/>
      <c r="D140" s="284"/>
      <c r="E140" s="134"/>
      <c r="F140" s="167"/>
      <c r="G140" s="135"/>
      <c r="H140" s="69"/>
      <c r="I140" s="136">
        <f t="shared" ref="I140:J140" si="44">AVERAGE(I124:I139)</f>
        <v>23</v>
      </c>
      <c r="J140" s="137">
        <f t="shared" si="44"/>
        <v>2000</v>
      </c>
      <c r="K140" s="138">
        <f t="shared" ref="K140" si="45">J140/I140</f>
        <v>86.956521739130437</v>
      </c>
      <c r="L140" s="136">
        <f t="shared" ref="L140:M140" si="46">AVERAGE(L124:L139)</f>
        <v>23</v>
      </c>
      <c r="M140" s="137">
        <f t="shared" si="46"/>
        <v>1789.4505252075696</v>
      </c>
      <c r="N140" s="138">
        <f>M140/L140</f>
        <v>77.802196748155197</v>
      </c>
      <c r="O140" s="139">
        <f>L140-I140</f>
        <v>0</v>
      </c>
      <c r="P140" s="140">
        <f>N140-K140</f>
        <v>-9.1543249909752404</v>
      </c>
      <c r="Q140" s="141">
        <f>N140/K140</f>
        <v>0.89472526260378471</v>
      </c>
      <c r="R140" s="294"/>
      <c r="S140" s="142">
        <v>0.70833333333333337</v>
      </c>
      <c r="T140" s="143">
        <v>0.85542824074074064</v>
      </c>
      <c r="U140" s="144"/>
      <c r="V140" s="166"/>
      <c r="W140" s="167"/>
      <c r="X140" s="138"/>
      <c r="Y140" s="179">
        <f t="shared" ref="Y140:Z140" si="47">SUM(Y124:Y139)</f>
        <v>0</v>
      </c>
      <c r="Z140" s="180">
        <f t="shared" si="47"/>
        <v>0</v>
      </c>
      <c r="AA140" s="285"/>
      <c r="AB140" s="286"/>
      <c r="AC140" s="179">
        <f t="shared" ref="AC140:AD140" si="48">SUM(AC124:AC139)</f>
        <v>4</v>
      </c>
      <c r="AD140" s="180">
        <f t="shared" si="48"/>
        <v>0</v>
      </c>
      <c r="AE140" s="168">
        <f>M140-J140</f>
        <v>-210.54947479243037</v>
      </c>
      <c r="AF140" s="141">
        <f>M140/J140</f>
        <v>0.89472526260378482</v>
      </c>
      <c r="AG140" s="279"/>
    </row>
    <row r="142" spans="1:33">
      <c r="AA142" s="276" t="s">
        <v>157</v>
      </c>
      <c r="AB142" s="276"/>
    </row>
    <row r="143" spans="1:33">
      <c r="AA143" s="276" t="s">
        <v>158</v>
      </c>
      <c r="AB143" s="276"/>
    </row>
    <row r="144" spans="1:33">
      <c r="AA144" s="276" t="s">
        <v>159</v>
      </c>
      <c r="AB144" s="276"/>
    </row>
    <row r="145" spans="27:28">
      <c r="AA145" s="276" t="s">
        <v>160</v>
      </c>
      <c r="AB145" s="276"/>
    </row>
    <row r="146" spans="27:28">
      <c r="AA146" s="276" t="s">
        <v>161</v>
      </c>
      <c r="AB146" s="276"/>
    </row>
    <row r="147" spans="27:28">
      <c r="AA147" s="276" t="s">
        <v>162</v>
      </c>
      <c r="AB147" s="276"/>
    </row>
    <row r="148" spans="27:28">
      <c r="AA148" s="276" t="s">
        <v>163</v>
      </c>
      <c r="AB148" s="276"/>
    </row>
    <row r="149" spans="27:28">
      <c r="AA149" s="276" t="s">
        <v>164</v>
      </c>
      <c r="AB149" s="276"/>
    </row>
    <row r="150" spans="27:28">
      <c r="AA150" s="276" t="s">
        <v>165</v>
      </c>
      <c r="AB150" s="276"/>
    </row>
    <row r="151" spans="27:28">
      <c r="AA151" s="276" t="s">
        <v>166</v>
      </c>
      <c r="AB151" s="276"/>
    </row>
    <row r="152" spans="27:28">
      <c r="AA152" s="276" t="s">
        <v>167</v>
      </c>
      <c r="AB152" s="276"/>
    </row>
    <row r="153" spans="27:28">
      <c r="AA153" s="276" t="s">
        <v>168</v>
      </c>
      <c r="AB153" s="276"/>
    </row>
    <row r="154" spans="27:28">
      <c r="AA154" s="276" t="s">
        <v>169</v>
      </c>
      <c r="AB154" s="276"/>
    </row>
  </sheetData>
  <mergeCells count="343">
    <mergeCell ref="AA152:AB152"/>
    <mergeCell ref="AA153:AB153"/>
    <mergeCell ref="AA154:AB154"/>
    <mergeCell ref="AA146:AB146"/>
    <mergeCell ref="AA147:AB147"/>
    <mergeCell ref="AA148:AB148"/>
    <mergeCell ref="AA149:AB149"/>
    <mergeCell ref="AA150:AB150"/>
    <mergeCell ref="AA151:AB151"/>
    <mergeCell ref="AA129:AB129"/>
    <mergeCell ref="C130:D130"/>
    <mergeCell ref="AA130:AB130"/>
    <mergeCell ref="AA142:AB142"/>
    <mergeCell ref="AA143:AB143"/>
    <mergeCell ref="AA144:AB144"/>
    <mergeCell ref="AA145:AB145"/>
    <mergeCell ref="C137:D137"/>
    <mergeCell ref="AA137:AB137"/>
    <mergeCell ref="C138:D138"/>
    <mergeCell ref="AA138:AB138"/>
    <mergeCell ref="C139:D139"/>
    <mergeCell ref="AA139:AB139"/>
    <mergeCell ref="AA111:AB111"/>
    <mergeCell ref="C112:D112"/>
    <mergeCell ref="AA127:AB127"/>
    <mergeCell ref="C128:D128"/>
    <mergeCell ref="A124:A140"/>
    <mergeCell ref="C124:D124"/>
    <mergeCell ref="R124:R140"/>
    <mergeCell ref="AA124:AB124"/>
    <mergeCell ref="C134:D134"/>
    <mergeCell ref="AA134:AB134"/>
    <mergeCell ref="C135:D135"/>
    <mergeCell ref="AA135:AB135"/>
    <mergeCell ref="C136:D136"/>
    <mergeCell ref="AA136:AB136"/>
    <mergeCell ref="C131:D131"/>
    <mergeCell ref="AA131:AB131"/>
    <mergeCell ref="C132:D132"/>
    <mergeCell ref="AA132:AB132"/>
    <mergeCell ref="C133:D133"/>
    <mergeCell ref="AA133:AB133"/>
    <mergeCell ref="C140:D140"/>
    <mergeCell ref="AA140:AB140"/>
    <mergeCell ref="AA128:AB128"/>
    <mergeCell ref="C129:D129"/>
    <mergeCell ref="C116:D116"/>
    <mergeCell ref="AA116:AB116"/>
    <mergeCell ref="C117:D117"/>
    <mergeCell ref="AA117:AB117"/>
    <mergeCell ref="AG124:AG140"/>
    <mergeCell ref="C125:D125"/>
    <mergeCell ref="AA125:AB125"/>
    <mergeCell ref="C126:D126"/>
    <mergeCell ref="AA126:AB126"/>
    <mergeCell ref="C127:D127"/>
    <mergeCell ref="C121:D121"/>
    <mergeCell ref="AA121:AB121"/>
    <mergeCell ref="C122:D122"/>
    <mergeCell ref="AA122:AB122"/>
    <mergeCell ref="C123:D123"/>
    <mergeCell ref="AA123:AB12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C118:D118"/>
    <mergeCell ref="AA118:AB118"/>
    <mergeCell ref="C119:D119"/>
    <mergeCell ref="AA119:AB119"/>
    <mergeCell ref="C120:D120"/>
    <mergeCell ref="AA120:AB120"/>
    <mergeCell ref="AA114:AB114"/>
    <mergeCell ref="C115:D115"/>
    <mergeCell ref="AA115:AB115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40">
    <cfRule type="cellIs" dxfId="295" priority="3" operator="greaterThan">
      <formula>0</formula>
    </cfRule>
  </conditionalFormatting>
  <conditionalFormatting sqref="P5:P140 AE5:AE140">
    <cfRule type="cellIs" dxfId="294" priority="6" operator="lessThan">
      <formula>0</formula>
    </cfRule>
  </conditionalFormatting>
  <conditionalFormatting sqref="Q5:Q140 AF5:AF140">
    <cfRule type="cellIs" dxfId="293" priority="4" operator="greaterThan">
      <formula>1</formula>
    </cfRule>
    <cfRule type="cellIs" dxfId="292" priority="5" operator="lessThan">
      <formula>0.8</formula>
    </cfRule>
  </conditionalFormatting>
  <conditionalFormatting sqref="AG5 R5:R140 AG90:AG107">
    <cfRule type="cellIs" dxfId="291" priority="7" operator="lessThan">
      <formula>0.8</formula>
    </cfRule>
  </conditionalFormatting>
  <conditionalFormatting sqref="AG22">
    <cfRule type="cellIs" dxfId="290" priority="10" operator="lessThan">
      <formula>0.8</formula>
    </cfRule>
  </conditionalFormatting>
  <conditionalFormatting sqref="AG37">
    <cfRule type="cellIs" dxfId="289" priority="9" operator="lessThan">
      <formula>0.8</formula>
    </cfRule>
  </conditionalFormatting>
  <conditionalFormatting sqref="AG39:AG78">
    <cfRule type="cellIs" dxfId="288" priority="8" operator="lessThan">
      <formula>0.8</formula>
    </cfRule>
  </conditionalFormatting>
  <conditionalFormatting sqref="AG122">
    <cfRule type="cellIs" dxfId="287" priority="2" operator="lessThan">
      <formula>0.8</formula>
    </cfRule>
  </conditionalFormatting>
  <conditionalFormatting sqref="AG124:AG140">
    <cfRule type="cellIs" dxfId="286" priority="1" operator="lessThan">
      <formula>0.8</formula>
    </cfRule>
  </conditionalFormatting>
  <dataValidations count="1">
    <dataValidation type="list" allowBlank="1" showInputMessage="1" showErrorMessage="1" sqref="AA5:AB140" xr:uid="{99E91882-483A-4EF5-A40F-ACE1E27ED064}">
      <formula1>$AA$142:$AA$154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47D8-AF21-4FE0-9C86-7D55AE0046B6}">
  <sheetPr codeName="工作表49">
    <tabColor theme="8" tint="0.59999389629810485"/>
  </sheetPr>
  <dimension ref="B1:AR42"/>
  <sheetViews>
    <sheetView zoomScale="70" zoomScaleNormal="70" workbookViewId="0">
      <selection activeCell="R22" sqref="R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235</v>
      </c>
      <c r="D3" s="266"/>
      <c r="E3" s="3" t="s">
        <v>2</v>
      </c>
      <c r="F3" s="267">
        <f>'0413(18度C)'!D1+'0413(4度C)'!D1</f>
        <v>192526</v>
      </c>
      <c r="G3" s="268"/>
      <c r="H3" s="3" t="s">
        <v>3</v>
      </c>
      <c r="I3" s="269">
        <f>'0413(18度C)'!F1+'0413(4度C)'!F1</f>
        <v>5758150.0399999991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466.65756147113774</v>
      </c>
      <c r="F6" s="244" t="e">
        <f>AVERAGE(#REF!,D14:K14)</f>
        <v>#REF!</v>
      </c>
      <c r="G6" s="245">
        <f>AVERAGE(D14:K14)</f>
        <v>132.93051972234809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736.81225868725869</v>
      </c>
      <c r="N6" s="246"/>
      <c r="O6" s="232">
        <f>'0413(4度C)'!Y2</f>
        <v>0</v>
      </c>
      <c r="P6" s="232">
        <f>'0413(4度C)'!Z2</f>
        <v>0</v>
      </c>
      <c r="Q6" s="232">
        <f>'0413(4度C)'!AC2</f>
        <v>57</v>
      </c>
      <c r="R6" s="232">
        <f>'0413(4度C)'!AD2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414.4783242593893</v>
      </c>
      <c r="F7" s="240" t="e">
        <f>AVERAGE(#REF!,D15:K15)</f>
        <v>#REF!</v>
      </c>
      <c r="G7" s="241">
        <f>AVERAGE(D15:K15)</f>
        <v>118.9282542056207</v>
      </c>
      <c r="H7" s="242"/>
      <c r="I7" s="241">
        <f>AVERAGE(L15:O15)</f>
        <v>82.488620815390263</v>
      </c>
      <c r="J7" s="242"/>
      <c r="K7" s="241">
        <f>AVERAGE(D33:O33)</f>
        <v>662.30031288226985</v>
      </c>
      <c r="L7" s="242"/>
      <c r="M7" s="241">
        <f>AVERAGE(P33:X33)</f>
        <v>649.24318611755666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0.88871165977926725</v>
      </c>
      <c r="F8" s="236" t="e">
        <f>AVERAGE(D16:K16,#REF!)</f>
        <v>#REF!</v>
      </c>
      <c r="G8" s="225">
        <f>AVERAGE(D16:K16)</f>
        <v>0.89238935617115656</v>
      </c>
      <c r="H8" s="226"/>
      <c r="I8" s="225">
        <f>AVERAGE(L16:O16)</f>
        <v>0.88610855171861136</v>
      </c>
      <c r="J8" s="226"/>
      <c r="K8" s="225">
        <f>AVERAGE(D34:O34)</f>
        <v>0.89228088996403676</v>
      </c>
      <c r="L8" s="226"/>
      <c r="M8" s="225">
        <f>AVERAGE(P34:X34)</f>
        <v>0.88252475670190833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75.482006331731995</v>
      </c>
      <c r="F15" s="35">
        <v>82.162968255857265</v>
      </c>
      <c r="G15" s="35">
        <v>73.465202245726118</v>
      </c>
      <c r="H15" s="35">
        <v>244.60283998916739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80.349380526190998</v>
      </c>
      <c r="N15" s="35">
        <v>89.305589519650681</v>
      </c>
      <c r="O15" s="38">
        <v>77.810892400329109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0.89320374159216198</v>
      </c>
      <c r="F16" s="43">
        <f t="shared" si="0"/>
        <v>0.88325190875046566</v>
      </c>
      <c r="G16" s="43">
        <f t="shared" si="0"/>
        <v>0.893826627323001</v>
      </c>
      <c r="H16" s="43">
        <f t="shared" si="0"/>
        <v>0.8992751470189978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0.89277089473545557</v>
      </c>
      <c r="N16" s="43">
        <f t="shared" si="1"/>
        <v>0.87072949781659414</v>
      </c>
      <c r="O16" s="46">
        <f t="shared" si="1"/>
        <v>0.8948252626037847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0.59446759259259263</v>
      </c>
      <c r="F18" s="48">
        <v>0.56666666666666665</v>
      </c>
      <c r="G18" s="48">
        <v>0.47269675925925925</v>
      </c>
      <c r="H18" s="48">
        <v>0.55880787037037027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0.81563657407407408</v>
      </c>
      <c r="N18" s="48">
        <v>0.79902777777777778</v>
      </c>
      <c r="O18" s="50">
        <v>0.86061342592592582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11</v>
      </c>
      <c r="F21" s="52">
        <v>10</v>
      </c>
      <c r="G21" s="52">
        <v>9</v>
      </c>
      <c r="H21" s="52">
        <v>12</v>
      </c>
      <c r="I21" s="52"/>
      <c r="J21" s="52"/>
      <c r="K21" s="53"/>
      <c r="L21" s="54"/>
      <c r="M21" s="55">
        <v>4</v>
      </c>
      <c r="N21" s="52">
        <v>4</v>
      </c>
      <c r="O21" s="56">
        <v>7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291.89189189189187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775</v>
      </c>
      <c r="W32" s="28">
        <v>1012.5</v>
      </c>
      <c r="X32" s="31">
        <v>867.85714285714289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290.44538471437107</v>
      </c>
      <c r="H33" s="35">
        <v>390.02446982055494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990.77937093275568</v>
      </c>
      <c r="N33" s="35">
        <v>893.19211597255935</v>
      </c>
      <c r="O33" s="35">
        <v>747.06022297110781</v>
      </c>
      <c r="P33" s="34">
        <v>260.46455615358661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672.22452415629471</v>
      </c>
      <c r="W33" s="35">
        <v>894.92551911513624</v>
      </c>
      <c r="X33" s="38">
        <v>769.3581450452092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0.88331328340968529</v>
      </c>
      <c r="H34" s="43">
        <f>H33/H32</f>
        <v>0.90005646881666523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0.90070851902977789</v>
      </c>
      <c r="N34" s="43">
        <f>N33/N32</f>
        <v>0.88796877026511745</v>
      </c>
      <c r="O34" s="43">
        <f>O33/O32</f>
        <v>0.88935740829893783</v>
      </c>
      <c r="P34" s="42">
        <f>P33/P32</f>
        <v>0.89233227571136164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0.86738648278231578</v>
      </c>
      <c r="W34" s="43">
        <f>W33/W32</f>
        <v>0.88387705591618393</v>
      </c>
      <c r="X34" s="46">
        <f>X33/X32</f>
        <v>0.88650321239777186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0.45993055555555551</v>
      </c>
      <c r="H36" s="48">
        <v>0.32876157407407408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0.40585648148148151</v>
      </c>
      <c r="N36" s="48">
        <v>0.54449074074074078</v>
      </c>
      <c r="O36" s="48">
        <v>0.53262731481481496</v>
      </c>
      <c r="P36" s="47">
        <v>0.7734375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0.9693750000000001</v>
      </c>
      <c r="W36" s="48">
        <v>1.2179050925925923</v>
      </c>
      <c r="X36" s="50">
        <v>1.2369444444444437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12.333333333333334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</v>
      </c>
      <c r="W37" s="58">
        <v>3.2</v>
      </c>
      <c r="X37" s="61">
        <v>4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393CC-5E58-4CC9-8976-93E9E1F98436}">
  <sheetPr codeName="工作表50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R22" sqref="P22:X38"/>
      <selection pane="bottomLeft" activeCell="Q29" sqref="Q2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130829</v>
      </c>
      <c r="E1" s="88" t="s">
        <v>3</v>
      </c>
      <c r="F1" s="89">
        <f>SUM(G5:G157)</f>
        <v>2590025.3899999992</v>
      </c>
      <c r="G1" s="90" t="s">
        <v>84</v>
      </c>
      <c r="H1" s="91">
        <f>L21+L38+L55+L72+L89+L106+L123+L140+L157</f>
        <v>49.766666666666673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46125</v>
      </c>
      <c r="B2" s="343"/>
      <c r="C2" s="92" t="s">
        <v>40</v>
      </c>
      <c r="D2" s="93">
        <f>AVERAGE(N21,N38,N55,N72,N89,N106,N123,N140,N157)</f>
        <v>656.49714543128619</v>
      </c>
      <c r="E2" s="93" t="s">
        <v>91</v>
      </c>
      <c r="F2" s="94">
        <f>F1/D1</f>
        <v>19.797028105389472</v>
      </c>
      <c r="G2" s="95" t="s">
        <v>92</v>
      </c>
      <c r="H2" s="96">
        <f>COUNT(H5:H157)</f>
        <v>13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660</v>
      </c>
      <c r="G5" s="148">
        <f t="shared" ref="G5:G10" si="0">E5*F5</f>
        <v>11794.2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2258.3315098468302</v>
      </c>
      <c r="N5" s="152">
        <f t="shared" ref="N5:N10" si="2">M5/L5</f>
        <v>376.38858497447171</v>
      </c>
      <c r="O5" s="154">
        <f t="shared" ref="O5:O10" si="3">L5-I5</f>
        <v>0</v>
      </c>
      <c r="P5" s="155">
        <f t="shared" ref="P5:P10" si="4">N5-K5</f>
        <v>-40.278081692194974</v>
      </c>
      <c r="Q5" s="156">
        <f t="shared" ref="Q5:Q10" si="5">N5/K5</f>
        <v>0.90333260393873205</v>
      </c>
      <c r="R5" s="292">
        <f>Q21</f>
        <v>0.88331328340968529</v>
      </c>
      <c r="S5" s="157">
        <v>0.25</v>
      </c>
      <c r="T5" s="158">
        <v>0.26217592592592592</v>
      </c>
      <c r="U5" s="159"/>
      <c r="V5" s="160">
        <v>17.535069509208526</v>
      </c>
      <c r="W5" s="161"/>
      <c r="X5" s="162"/>
      <c r="Y5" s="295"/>
      <c r="Z5" s="296"/>
      <c r="AA5" s="115">
        <f t="shared" ref="AA5:AA10" si="6">M5-J5</f>
        <v>-241.66849015316984</v>
      </c>
      <c r="AB5" s="156">
        <f t="shared" ref="AB5:AB10" si="7">M5/J5</f>
        <v>0.90333260393873205</v>
      </c>
      <c r="AC5" s="277">
        <f>AB21</f>
        <v>0.88331328340968518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1361</v>
      </c>
      <c r="G6" s="103">
        <f t="shared" si="0"/>
        <v>26811.7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2261.1012981903982</v>
      </c>
      <c r="N6" s="106">
        <f t="shared" si="2"/>
        <v>376.85021636506639</v>
      </c>
      <c r="O6" s="108">
        <f t="shared" si="3"/>
        <v>0</v>
      </c>
      <c r="P6" s="109">
        <f t="shared" si="4"/>
        <v>-39.816450301600298</v>
      </c>
      <c r="Q6" s="110">
        <f t="shared" si="5"/>
        <v>0.90444051927615932</v>
      </c>
      <c r="R6" s="293"/>
      <c r="S6" s="47">
        <v>0.26597222222222222</v>
      </c>
      <c r="T6" s="48">
        <v>0.29104166666666664</v>
      </c>
      <c r="U6" s="111">
        <v>5.4666666666666686</v>
      </c>
      <c r="V6" s="112">
        <v>36.115144449898828</v>
      </c>
      <c r="W6" s="113"/>
      <c r="X6" s="116"/>
      <c r="Y6" s="282"/>
      <c r="Z6" s="283"/>
      <c r="AA6" s="117">
        <f t="shared" si="6"/>
        <v>-238.89870180960179</v>
      </c>
      <c r="AB6" s="110">
        <f t="shared" si="7"/>
        <v>0.90444051927615932</v>
      </c>
      <c r="AC6" s="278"/>
    </row>
    <row r="7" spans="1:29" ht="15.75" customHeight="1">
      <c r="A7" s="288"/>
      <c r="B7" s="100" t="s">
        <v>114</v>
      </c>
      <c r="C7" s="280" t="s">
        <v>119</v>
      </c>
      <c r="D7" s="281"/>
      <c r="E7" s="101">
        <v>25.64</v>
      </c>
      <c r="F7" s="102">
        <v>1450</v>
      </c>
      <c r="G7" s="103">
        <f t="shared" si="0"/>
        <v>37178</v>
      </c>
      <c r="H7" s="26"/>
      <c r="I7" s="104">
        <v>11</v>
      </c>
      <c r="J7" s="105">
        <v>3600</v>
      </c>
      <c r="K7" s="106">
        <f t="shared" si="8"/>
        <v>327.27272727272725</v>
      </c>
      <c r="L7" s="107">
        <v>11</v>
      </c>
      <c r="M7" s="105">
        <f t="shared" si="1"/>
        <v>3184.6211673151743</v>
      </c>
      <c r="N7" s="106">
        <f t="shared" si="2"/>
        <v>289.51101521047036</v>
      </c>
      <c r="O7" s="108">
        <f t="shared" si="3"/>
        <v>0</v>
      </c>
      <c r="P7" s="109">
        <f t="shared" si="4"/>
        <v>-37.76171206225689</v>
      </c>
      <c r="Q7" s="110">
        <f t="shared" si="5"/>
        <v>0.88461699092088175</v>
      </c>
      <c r="R7" s="293"/>
      <c r="S7" s="47">
        <v>0.29444444444444445</v>
      </c>
      <c r="T7" s="48">
        <v>0.31341435185185185</v>
      </c>
      <c r="U7" s="111">
        <v>4.9000000000000465</v>
      </c>
      <c r="V7" s="112">
        <v>27.318790973604624</v>
      </c>
      <c r="W7" s="113"/>
      <c r="X7" s="116"/>
      <c r="Y7" s="282"/>
      <c r="Z7" s="283"/>
      <c r="AA7" s="117">
        <f t="shared" si="6"/>
        <v>-415.37883268482574</v>
      </c>
      <c r="AB7" s="110">
        <f t="shared" si="7"/>
        <v>0.88461699092088175</v>
      </c>
      <c r="AC7" s="278"/>
    </row>
    <row r="8" spans="1:29" ht="15.75" customHeight="1">
      <c r="A8" s="288"/>
      <c r="B8" s="100" t="s">
        <v>114</v>
      </c>
      <c r="C8" s="280" t="s">
        <v>227</v>
      </c>
      <c r="D8" s="281"/>
      <c r="E8" s="101">
        <v>29.52</v>
      </c>
      <c r="F8" s="102">
        <v>4004</v>
      </c>
      <c r="G8" s="103">
        <f t="shared" si="0"/>
        <v>118198.08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3152.4850891267611</v>
      </c>
      <c r="N8" s="106">
        <f t="shared" si="2"/>
        <v>262.7070907605634</v>
      </c>
      <c r="O8" s="108">
        <f t="shared" si="3"/>
        <v>0</v>
      </c>
      <c r="P8" s="109">
        <f t="shared" si="4"/>
        <v>-37.292909239436597</v>
      </c>
      <c r="Q8" s="110">
        <f t="shared" si="5"/>
        <v>0.8756903025352113</v>
      </c>
      <c r="R8" s="293"/>
      <c r="S8" s="47">
        <v>0.31666666666666665</v>
      </c>
      <c r="T8" s="48">
        <v>0.36958333333333332</v>
      </c>
      <c r="U8" s="111">
        <v>4.6833333333333194</v>
      </c>
      <c r="V8" s="112">
        <v>76.20654601305236</v>
      </c>
      <c r="W8" s="113"/>
      <c r="X8" s="116"/>
      <c r="Y8" s="282"/>
      <c r="Z8" s="283"/>
      <c r="AA8" s="117">
        <f t="shared" si="6"/>
        <v>-447.51491087323893</v>
      </c>
      <c r="AB8" s="110">
        <f t="shared" si="7"/>
        <v>0.87569030253521141</v>
      </c>
      <c r="AC8" s="278"/>
    </row>
    <row r="9" spans="1:29" ht="15.75" customHeight="1">
      <c r="A9" s="288"/>
      <c r="B9" s="100" t="s">
        <v>114</v>
      </c>
      <c r="C9" s="280" t="s">
        <v>228</v>
      </c>
      <c r="D9" s="281"/>
      <c r="E9" s="101">
        <v>29.85</v>
      </c>
      <c r="F9" s="102">
        <v>4263</v>
      </c>
      <c r="G9" s="103">
        <f t="shared" si="0"/>
        <v>127250.55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3152.3700687072114</v>
      </c>
      <c r="N9" s="106">
        <f t="shared" si="2"/>
        <v>262.69750572560093</v>
      </c>
      <c r="O9" s="108">
        <f t="shared" si="3"/>
        <v>0</v>
      </c>
      <c r="P9" s="109">
        <f t="shared" si="4"/>
        <v>-37.302494274399066</v>
      </c>
      <c r="Q9" s="110">
        <f t="shared" si="5"/>
        <v>0.87565835241866974</v>
      </c>
      <c r="R9" s="293"/>
      <c r="S9" s="47">
        <v>0.37361111111111106</v>
      </c>
      <c r="T9" s="48">
        <v>0.42995370370370367</v>
      </c>
      <c r="U9" s="111">
        <v>5.7999999999999474</v>
      </c>
      <c r="V9" s="112">
        <v>81.13895082911236</v>
      </c>
      <c r="W9" s="113"/>
      <c r="X9" s="116"/>
      <c r="Y9" s="282"/>
      <c r="Z9" s="283"/>
      <c r="AA9" s="117">
        <f t="shared" si="6"/>
        <v>-447.62993129278857</v>
      </c>
      <c r="AB9" s="110">
        <f t="shared" si="7"/>
        <v>0.87565835241866985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1997</v>
      </c>
      <c r="G10" s="121">
        <f t="shared" si="0"/>
        <v>57054.29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3127.3685649615186</v>
      </c>
      <c r="N10" s="106">
        <f t="shared" si="2"/>
        <v>260.61404708012657</v>
      </c>
      <c r="O10" s="108">
        <f t="shared" si="3"/>
        <v>0</v>
      </c>
      <c r="P10" s="109">
        <f t="shared" si="4"/>
        <v>-39.385952919873432</v>
      </c>
      <c r="Q10" s="110">
        <f t="shared" si="5"/>
        <v>0.86871349026708855</v>
      </c>
      <c r="R10" s="293"/>
      <c r="S10" s="47">
        <v>0.43333333333333329</v>
      </c>
      <c r="T10" s="120">
        <v>0.45993055555555551</v>
      </c>
      <c r="U10" s="111">
        <v>4.8666666666666547</v>
      </c>
      <c r="V10" s="112">
        <v>38.313360741180929</v>
      </c>
      <c r="W10" s="113"/>
      <c r="X10" s="116"/>
      <c r="Y10" s="282"/>
      <c r="Z10" s="283"/>
      <c r="AA10" s="117">
        <f t="shared" si="6"/>
        <v>-472.63143503848141</v>
      </c>
      <c r="AB10" s="110">
        <f t="shared" si="7"/>
        <v>0.86871349026708855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2856.0462830246488</v>
      </c>
      <c r="N21" s="138">
        <f>M21/L21</f>
        <v>290.44538471437107</v>
      </c>
      <c r="O21" s="139">
        <f>L21-I21</f>
        <v>0</v>
      </c>
      <c r="P21" s="140">
        <f>N21-K21</f>
        <v>-38.368174607662809</v>
      </c>
      <c r="Q21" s="141">
        <f>N21/K21</f>
        <v>0.88331328340968529</v>
      </c>
      <c r="R21" s="294"/>
      <c r="S21" s="142">
        <v>0.25</v>
      </c>
      <c r="T21" s="143">
        <v>0.45993055555555551</v>
      </c>
      <c r="U21" s="144"/>
      <c r="V21" s="166"/>
      <c r="W21" s="167"/>
      <c r="X21" s="138"/>
      <c r="Y21" s="285"/>
      <c r="Z21" s="286"/>
      <c r="AA21" s="168">
        <f>M21-J21</f>
        <v>-377.28705030868468</v>
      </c>
      <c r="AB21" s="141">
        <f>M21/J21</f>
        <v>0.88331328340968518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868</v>
      </c>
      <c r="G22" s="148">
        <f t="shared" ref="G22:G23" si="12">E22*F22</f>
        <v>12178.039999999999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2339.5136378466591</v>
      </c>
      <c r="N22" s="152">
        <f>M22/L22</f>
        <v>389.91893964110983</v>
      </c>
      <c r="O22" s="154">
        <f>L22-I22</f>
        <v>0</v>
      </c>
      <c r="P22" s="155">
        <f>N22-K22</f>
        <v>-43.414393692223484</v>
      </c>
      <c r="Q22" s="156">
        <f>N22/K22</f>
        <v>0.89981293763333037</v>
      </c>
      <c r="R22" s="292">
        <f>Q38</f>
        <v>0.90005646881666523</v>
      </c>
      <c r="S22" s="157">
        <v>0.29166666666666669</v>
      </c>
      <c r="T22" s="158">
        <v>0.3071180555555556</v>
      </c>
      <c r="U22" s="159"/>
      <c r="V22" s="160">
        <v>22.261037147847361</v>
      </c>
      <c r="W22" s="158"/>
      <c r="X22" s="169"/>
      <c r="Y22" s="295"/>
      <c r="Z22" s="296"/>
      <c r="AA22" s="115">
        <f>M22-J22</f>
        <v>-260.48636215334091</v>
      </c>
      <c r="AB22" s="156">
        <f>M22/J22</f>
        <v>0.89981293763333037</v>
      </c>
      <c r="AC22" s="277">
        <f>AB38</f>
        <v>0.90005646881666523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1031</v>
      </c>
      <c r="G23" s="103">
        <f t="shared" si="12"/>
        <v>14939.19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2340.7800000000002</v>
      </c>
      <c r="N23" s="106">
        <f>M23/L23</f>
        <v>390.13000000000005</v>
      </c>
      <c r="O23" s="108">
        <f>L23-I23</f>
        <v>0</v>
      </c>
      <c r="P23" s="109">
        <f>N23-K23</f>
        <v>-43.203333333333262</v>
      </c>
      <c r="Q23" s="110">
        <f>N23/K23</f>
        <v>0.90030000000000021</v>
      </c>
      <c r="R23" s="293"/>
      <c r="S23" s="47">
        <v>0.31041666666666667</v>
      </c>
      <c r="T23" s="48">
        <v>0.32876157407407408</v>
      </c>
      <c r="U23" s="111">
        <v>4.7499999999999432</v>
      </c>
      <c r="V23" s="112">
        <v>26.427088406428624</v>
      </c>
      <c r="W23" s="113"/>
      <c r="X23" s="13"/>
      <c r="Y23" s="282"/>
      <c r="Z23" s="283"/>
      <c r="AA23" s="117">
        <f>M23-J23</f>
        <v>-259.2199999999998</v>
      </c>
      <c r="AB23" s="110">
        <f>M23/J23</f>
        <v>0.9003000000000001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2340.1468189233296</v>
      </c>
      <c r="N38" s="138">
        <f>M38/L38</f>
        <v>390.02446982055494</v>
      </c>
      <c r="O38" s="139">
        <f>L38-I38</f>
        <v>0</v>
      </c>
      <c r="P38" s="140">
        <f>N38-K38</f>
        <v>-43.308863512778373</v>
      </c>
      <c r="Q38" s="141">
        <f>N38/K38</f>
        <v>0.90005646881666523</v>
      </c>
      <c r="R38" s="294"/>
      <c r="S38" s="142">
        <v>0.29166666666666669</v>
      </c>
      <c r="T38" s="143">
        <v>0.32876157407407408</v>
      </c>
      <c r="U38" s="144"/>
      <c r="V38" s="166"/>
      <c r="W38" s="167"/>
      <c r="X38" s="138"/>
      <c r="Y38" s="285"/>
      <c r="Z38" s="286"/>
      <c r="AA38" s="168">
        <f>M38-J38</f>
        <v>-259.85318107667035</v>
      </c>
      <c r="AB38" s="141">
        <f>M38/J38</f>
        <v>0.90005646881666523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3688</v>
      </c>
      <c r="G39" s="148">
        <f t="shared" ref="G39" si="16">E39*F39</f>
        <v>68338.64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2972.338112798267</v>
      </c>
      <c r="N39" s="152">
        <f>M39/L39</f>
        <v>990.77937093275568</v>
      </c>
      <c r="O39" s="154">
        <f>L39-I39</f>
        <v>0</v>
      </c>
      <c r="P39" s="155">
        <f>N39-K39</f>
        <v>-109.22062906724432</v>
      </c>
      <c r="Q39" s="156">
        <f>N39/K39</f>
        <v>0.90070851902977789</v>
      </c>
      <c r="R39" s="292">
        <f>Q55</f>
        <v>0.90070851902977789</v>
      </c>
      <c r="S39" s="157">
        <v>0.35416666666666669</v>
      </c>
      <c r="T39" s="158">
        <v>0.40585648148148151</v>
      </c>
      <c r="U39" s="159"/>
      <c r="V39" s="112">
        <v>74.446443036616373</v>
      </c>
      <c r="W39" s="161"/>
      <c r="X39" s="162"/>
      <c r="Y39" s="295"/>
      <c r="Z39" s="296"/>
      <c r="AA39" s="115">
        <f>M39-J39</f>
        <v>-327.66188720173295</v>
      </c>
      <c r="AB39" s="156">
        <f>M39/J39</f>
        <v>0.90070851902977789</v>
      </c>
      <c r="AC39" s="277">
        <f>AB55</f>
        <v>0.90070851902977789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2972.338112798267</v>
      </c>
      <c r="N55" s="138">
        <f t="shared" ref="N55:N60" si="20">M55/L55</f>
        <v>990.77937093275568</v>
      </c>
      <c r="O55" s="139">
        <f t="shared" ref="O55:O60" si="21">L55-I55</f>
        <v>0</v>
      </c>
      <c r="P55" s="140">
        <f t="shared" ref="P55:P60" si="22">N55-K55</f>
        <v>-109.22062906724432</v>
      </c>
      <c r="Q55" s="141">
        <f t="shared" ref="Q55:Q60" si="23">N55/K55</f>
        <v>0.90070851902977789</v>
      </c>
      <c r="R55" s="294"/>
      <c r="S55" s="142">
        <v>0.35416666666666669</v>
      </c>
      <c r="T55" s="143">
        <v>0.40585648148148151</v>
      </c>
      <c r="U55" s="144"/>
      <c r="V55" s="166"/>
      <c r="W55" s="99"/>
      <c r="X55" s="69"/>
      <c r="Y55" s="285"/>
      <c r="Z55" s="286"/>
      <c r="AA55" s="168">
        <f t="shared" ref="AA55:AA60" si="24">M55-J55</f>
        <v>-327.66188720173295</v>
      </c>
      <c r="AB55" s="141">
        <f t="shared" ref="AB55:AB60" si="25">M55/J55</f>
        <v>0.90070851902977789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1443</v>
      </c>
      <c r="G56" s="148">
        <f t="shared" ref="G56:G60" si="26">E56*F56</f>
        <v>26233.739999999998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3178.2303296703312</v>
      </c>
      <c r="N56" s="152">
        <f t="shared" si="20"/>
        <v>1059.4101098901103</v>
      </c>
      <c r="O56" s="154">
        <f t="shared" si="21"/>
        <v>0</v>
      </c>
      <c r="P56" s="155">
        <f t="shared" si="22"/>
        <v>-140.58989010988967</v>
      </c>
      <c r="Q56" s="156">
        <f t="shared" si="23"/>
        <v>0.88284175824175859</v>
      </c>
      <c r="R56" s="292">
        <f>Q72</f>
        <v>0.88796877026511745</v>
      </c>
      <c r="S56" s="157">
        <v>0.25</v>
      </c>
      <c r="T56" s="158">
        <v>0.26891203703703703</v>
      </c>
      <c r="U56" s="159"/>
      <c r="V56" s="160">
        <v>27.241575033669982</v>
      </c>
      <c r="W56" s="161"/>
      <c r="X56" s="162"/>
      <c r="Y56" s="295"/>
      <c r="Z56" s="296"/>
      <c r="AA56" s="115">
        <f t="shared" si="24"/>
        <v>-421.76967032966877</v>
      </c>
      <c r="AB56" s="156">
        <f t="shared" si="25"/>
        <v>0.8828417582417587</v>
      </c>
      <c r="AC56" s="277">
        <f>AB72</f>
        <v>0.88796877026511756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2652</v>
      </c>
      <c r="G57" s="103">
        <f t="shared" si="26"/>
        <v>48213.36</v>
      </c>
      <c r="H57" s="26"/>
      <c r="I57" s="104">
        <v>3</v>
      </c>
      <c r="J57" s="105">
        <v>3600</v>
      </c>
      <c r="K57" s="106">
        <f t="shared" ref="K57:K92" si="27">J57/I57</f>
        <v>1200</v>
      </c>
      <c r="L57" s="107">
        <v>3</v>
      </c>
      <c r="M57" s="105">
        <f>F57/V57*60</f>
        <v>3176.8465909090878</v>
      </c>
      <c r="N57" s="106">
        <f t="shared" si="20"/>
        <v>1058.9488636363626</v>
      </c>
      <c r="O57" s="108">
        <f t="shared" si="21"/>
        <v>0</v>
      </c>
      <c r="P57" s="109">
        <f t="shared" si="22"/>
        <v>-141.0511363636374</v>
      </c>
      <c r="Q57" s="110">
        <f t="shared" si="23"/>
        <v>0.88245738636363547</v>
      </c>
      <c r="R57" s="293"/>
      <c r="S57" s="47">
        <v>0.27986111111111112</v>
      </c>
      <c r="T57" s="48">
        <v>0.31464120370370369</v>
      </c>
      <c r="U57" s="111">
        <v>15.76666666666668</v>
      </c>
      <c r="V57" s="112">
        <v>50.087404426559402</v>
      </c>
      <c r="W57" s="113"/>
      <c r="X57" s="116"/>
      <c r="Y57" s="282"/>
      <c r="Z57" s="283"/>
      <c r="AA57" s="117">
        <f t="shared" si="24"/>
        <v>-423.15340909091219</v>
      </c>
      <c r="AB57" s="110">
        <f t="shared" si="25"/>
        <v>0.88245738636363547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1340</v>
      </c>
      <c r="G58" s="103">
        <f t="shared" si="26"/>
        <v>29855.200000000001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2950.0181467181405</v>
      </c>
      <c r="N58" s="106">
        <f t="shared" si="20"/>
        <v>590.00362934362806</v>
      </c>
      <c r="O58" s="108">
        <f t="shared" si="21"/>
        <v>0</v>
      </c>
      <c r="P58" s="109">
        <f t="shared" si="22"/>
        <v>-69.996370656371937</v>
      </c>
      <c r="Q58" s="110">
        <f t="shared" si="23"/>
        <v>0.89394489294489099</v>
      </c>
      <c r="R58" s="293"/>
      <c r="S58" s="47">
        <v>0.32500000000000001</v>
      </c>
      <c r="T58" s="48">
        <v>0.34392361111111114</v>
      </c>
      <c r="U58" s="111">
        <v>14.916666666666707</v>
      </c>
      <c r="V58" s="112">
        <v>27.254069636637329</v>
      </c>
      <c r="W58" s="113"/>
      <c r="X58" s="116"/>
      <c r="Y58" s="282"/>
      <c r="Z58" s="283"/>
      <c r="AA58" s="117">
        <f t="shared" si="24"/>
        <v>-349.98185328185946</v>
      </c>
      <c r="AB58" s="110">
        <f t="shared" si="25"/>
        <v>0.8939448929448911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5264</v>
      </c>
      <c r="G59" s="103">
        <f t="shared" si="26"/>
        <v>73853.919999999998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2704.2987012987014</v>
      </c>
      <c r="N59" s="106">
        <f t="shared" si="20"/>
        <v>901.43290043290051</v>
      </c>
      <c r="O59" s="108">
        <f t="shared" si="21"/>
        <v>0</v>
      </c>
      <c r="P59" s="109">
        <f t="shared" si="22"/>
        <v>-98.56709956709949</v>
      </c>
      <c r="Q59" s="110">
        <f t="shared" si="23"/>
        <v>0.90143290043290047</v>
      </c>
      <c r="R59" s="293"/>
      <c r="S59" s="47">
        <v>0.35416666666666669</v>
      </c>
      <c r="T59" s="48">
        <v>0.43526620370370372</v>
      </c>
      <c r="U59" s="111">
        <v>14.749999999999988</v>
      </c>
      <c r="V59" s="112">
        <v>116.79183214795107</v>
      </c>
      <c r="W59" s="113"/>
      <c r="X59" s="116"/>
      <c r="Y59" s="282"/>
      <c r="Z59" s="283"/>
      <c r="AA59" s="117">
        <f t="shared" si="24"/>
        <v>-295.70129870129858</v>
      </c>
      <c r="AB59" s="110">
        <f t="shared" si="25"/>
        <v>0.90143290043290047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7571</v>
      </c>
      <c r="G60" s="103">
        <f t="shared" si="26"/>
        <v>108113.87999999999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3174.8722029372479</v>
      </c>
      <c r="N60" s="106">
        <f t="shared" si="20"/>
        <v>1058.2907343124159</v>
      </c>
      <c r="O60" s="108">
        <f t="shared" si="21"/>
        <v>0</v>
      </c>
      <c r="P60" s="109">
        <f t="shared" si="22"/>
        <v>-141.70926568758409</v>
      </c>
      <c r="Q60" s="110">
        <f t="shared" si="23"/>
        <v>0.88190894526034658</v>
      </c>
      <c r="R60" s="293"/>
      <c r="S60" s="47">
        <v>0.44513888888888892</v>
      </c>
      <c r="T60" s="48">
        <v>0.54449074074074078</v>
      </c>
      <c r="U60" s="111">
        <v>14.216666666666677</v>
      </c>
      <c r="V60" s="112">
        <v>143.07977485825705</v>
      </c>
      <c r="W60" s="113"/>
      <c r="X60" s="116"/>
      <c r="Y60" s="282"/>
      <c r="Z60" s="283"/>
      <c r="AA60" s="117">
        <f t="shared" si="24"/>
        <v>-425.12779706275205</v>
      </c>
      <c r="AB60" s="110">
        <f t="shared" si="25"/>
        <v>0.88190894526034669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3036.8531943067019</v>
      </c>
      <c r="N72" s="138">
        <f t="shared" ref="N72:N77" si="31">M72/L72</f>
        <v>893.19211597255935</v>
      </c>
      <c r="O72" s="139">
        <f t="shared" ref="O72:O77" si="32">L72-I72</f>
        <v>0</v>
      </c>
      <c r="P72" s="140">
        <f t="shared" ref="P72:P77" si="33">N72-K72</f>
        <v>-112.69023696861711</v>
      </c>
      <c r="Q72" s="141">
        <f t="shared" ref="Q72:Q77" si="34">N72/K72</f>
        <v>0.88796877026511745</v>
      </c>
      <c r="R72" s="294"/>
      <c r="S72" s="142">
        <v>0.25</v>
      </c>
      <c r="T72" s="143">
        <v>0.54449074074074078</v>
      </c>
      <c r="U72" s="144"/>
      <c r="V72" s="166"/>
      <c r="W72" s="99"/>
      <c r="X72" s="69"/>
      <c r="Y72" s="285"/>
      <c r="Z72" s="286"/>
      <c r="AA72" s="168">
        <f t="shared" ref="AA72:AA77" si="35">M72-J72</f>
        <v>-383.14680569329812</v>
      </c>
      <c r="AB72" s="141">
        <f t="shared" ref="AB72:AB77" si="36">M72/J72</f>
        <v>0.88796877026511756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1794</v>
      </c>
      <c r="G73" s="148">
        <f t="shared" ref="G73:G77" si="37">E73*F73</f>
        <v>44903.82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2950.2305940594038</v>
      </c>
      <c r="N73" s="152">
        <f t="shared" si="31"/>
        <v>737.55764851485094</v>
      </c>
      <c r="O73" s="154">
        <f t="shared" si="32"/>
        <v>0</v>
      </c>
      <c r="P73" s="155">
        <f t="shared" si="33"/>
        <v>-87.442351485149061</v>
      </c>
      <c r="Q73" s="156">
        <f t="shared" si="34"/>
        <v>0.89400927092709204</v>
      </c>
      <c r="R73" s="292">
        <f>Q89</f>
        <v>0.88935740829893783</v>
      </c>
      <c r="S73" s="157">
        <v>0.25</v>
      </c>
      <c r="T73" s="158">
        <v>0.27533564814814815</v>
      </c>
      <c r="U73" s="159"/>
      <c r="V73" s="160">
        <v>36.485283630623428</v>
      </c>
      <c r="W73" s="158"/>
      <c r="X73" s="169"/>
      <c r="Y73" s="295"/>
      <c r="Z73" s="296"/>
      <c r="AA73" s="115">
        <f t="shared" si="35"/>
        <v>-349.76940594059624</v>
      </c>
      <c r="AB73" s="156">
        <f t="shared" si="36"/>
        <v>0.89400927092709204</v>
      </c>
      <c r="AC73" s="277">
        <f>AB89</f>
        <v>0.88935740829893783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2183</v>
      </c>
      <c r="G74" s="103">
        <f t="shared" si="37"/>
        <v>54182.06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2941.9456031288601</v>
      </c>
      <c r="N74" s="106">
        <f t="shared" si="31"/>
        <v>735.48640078221501</v>
      </c>
      <c r="O74" s="108">
        <f t="shared" si="32"/>
        <v>0</v>
      </c>
      <c r="P74" s="109">
        <f t="shared" si="33"/>
        <v>-89.513599217784986</v>
      </c>
      <c r="Q74" s="110">
        <f t="shared" si="34"/>
        <v>0.89149866761480612</v>
      </c>
      <c r="R74" s="293"/>
      <c r="S74" s="47">
        <v>0.28541666666666671</v>
      </c>
      <c r="T74" s="48">
        <v>0.31633101851851858</v>
      </c>
      <c r="U74" s="111">
        <v>14.516666666666724</v>
      </c>
      <c r="V74" s="112">
        <v>44.521557387294408</v>
      </c>
      <c r="W74" s="113"/>
      <c r="X74" s="13"/>
      <c r="Y74" s="282"/>
      <c r="Z74" s="283"/>
      <c r="AA74" s="117">
        <f t="shared" si="35"/>
        <v>-358.05439687113994</v>
      </c>
      <c r="AB74" s="110">
        <f t="shared" si="36"/>
        <v>0.89149866761480612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3619</v>
      </c>
      <c r="G75" s="103">
        <f t="shared" si="37"/>
        <v>64743.91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3176.38669509595</v>
      </c>
      <c r="N75" s="106">
        <f t="shared" si="31"/>
        <v>794.0966737739875</v>
      </c>
      <c r="O75" s="108">
        <f t="shared" si="32"/>
        <v>0</v>
      </c>
      <c r="P75" s="109">
        <f t="shared" si="33"/>
        <v>-105.9033262260125</v>
      </c>
      <c r="Q75" s="110">
        <f t="shared" si="34"/>
        <v>0.88232963752665283</v>
      </c>
      <c r="R75" s="293"/>
      <c r="S75" s="47">
        <v>0.32638888888888895</v>
      </c>
      <c r="T75" s="48">
        <v>0.37385416666666671</v>
      </c>
      <c r="U75" s="111">
        <v>14.483333333333333</v>
      </c>
      <c r="V75" s="112">
        <v>68.360694349728973</v>
      </c>
      <c r="W75" s="113"/>
      <c r="X75" s="13"/>
      <c r="Y75" s="282"/>
      <c r="Z75" s="283"/>
      <c r="AA75" s="117">
        <f t="shared" si="35"/>
        <v>-423.61330490404998</v>
      </c>
      <c r="AB75" s="110">
        <f t="shared" si="36"/>
        <v>0.88232963752665283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3533</v>
      </c>
      <c r="G76" s="103">
        <f t="shared" si="37"/>
        <v>105990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2701.0299839780278</v>
      </c>
      <c r="N76" s="106">
        <f t="shared" si="31"/>
        <v>900.34332799267588</v>
      </c>
      <c r="O76" s="108">
        <f t="shared" si="32"/>
        <v>0</v>
      </c>
      <c r="P76" s="109">
        <f t="shared" si="33"/>
        <v>-99.656672007324119</v>
      </c>
      <c r="Q76" s="110">
        <f t="shared" si="34"/>
        <v>0.90034332799267591</v>
      </c>
      <c r="R76" s="293"/>
      <c r="S76" s="47">
        <v>0.3847222222222223</v>
      </c>
      <c r="T76" s="48">
        <v>0.43921296296296303</v>
      </c>
      <c r="U76" s="111">
        <v>15.650000000000048</v>
      </c>
      <c r="V76" s="112">
        <v>78.481172462883848</v>
      </c>
      <c r="W76" s="113"/>
      <c r="X76" s="116"/>
      <c r="Y76" s="282"/>
      <c r="Z76" s="283"/>
      <c r="AA76" s="117">
        <f t="shared" si="35"/>
        <v>-298.97001602197224</v>
      </c>
      <c r="AB76" s="110">
        <f t="shared" si="36"/>
        <v>0.90034332799267591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6290</v>
      </c>
      <c r="G77" s="103">
        <f t="shared" si="37"/>
        <v>104791.4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3171.6115831599145</v>
      </c>
      <c r="N77" s="106">
        <f t="shared" si="31"/>
        <v>634.32231663198286</v>
      </c>
      <c r="O77" s="108">
        <f t="shared" si="32"/>
        <v>0</v>
      </c>
      <c r="P77" s="109">
        <f t="shared" si="33"/>
        <v>-85.677683368017142</v>
      </c>
      <c r="Q77" s="110">
        <f t="shared" si="34"/>
        <v>0.88100321754442068</v>
      </c>
      <c r="R77" s="293"/>
      <c r="S77" s="47">
        <v>0.45000000000000012</v>
      </c>
      <c r="T77" s="48">
        <v>0.53262731481481496</v>
      </c>
      <c r="U77" s="111">
        <v>15.533333333333417</v>
      </c>
      <c r="V77" s="112">
        <v>118.99313333443936</v>
      </c>
      <c r="W77" s="113"/>
      <c r="X77" s="116"/>
      <c r="Y77" s="282"/>
      <c r="Z77" s="283"/>
      <c r="AA77" s="117">
        <f t="shared" si="35"/>
        <v>-428.38841684008548</v>
      </c>
      <c r="AB77" s="110">
        <f t="shared" si="36"/>
        <v>0.88100321754442068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2988.2408918844312</v>
      </c>
      <c r="N89" s="138">
        <f>M89/L89</f>
        <v>747.06022297110781</v>
      </c>
      <c r="O89" s="139">
        <f>L89-I89</f>
        <v>0</v>
      </c>
      <c r="P89" s="140">
        <f>N89-K89</f>
        <v>-92.939777028892195</v>
      </c>
      <c r="Q89" s="141">
        <f>N89/K89</f>
        <v>0.88935740829893783</v>
      </c>
      <c r="R89" s="294"/>
      <c r="S89" s="142">
        <v>0.25</v>
      </c>
      <c r="T89" s="143">
        <v>0.53262731481481496</v>
      </c>
      <c r="U89" s="144"/>
      <c r="V89" s="166"/>
      <c r="W89" s="167"/>
      <c r="X89" s="138"/>
      <c r="Y89" s="285"/>
      <c r="Z89" s="286"/>
      <c r="AA89" s="168">
        <f>M89-J89</f>
        <v>-371.75910811556878</v>
      </c>
      <c r="AB89" s="141">
        <f>M89/J89</f>
        <v>0.88935740829893783</v>
      </c>
      <c r="AC89" s="279"/>
    </row>
    <row r="90" spans="1:29" ht="15.75" customHeight="1">
      <c r="A90" s="297" t="s">
        <v>136</v>
      </c>
      <c r="B90" s="114" t="s">
        <v>120</v>
      </c>
      <c r="C90" s="290" t="s">
        <v>140</v>
      </c>
      <c r="D90" s="291"/>
      <c r="E90" s="147">
        <v>28.57</v>
      </c>
      <c r="F90" s="97">
        <v>1436</v>
      </c>
      <c r="G90" s="148">
        <f t="shared" ref="G90:G92" si="41">E90*F90</f>
        <v>41026.519999999997</v>
      </c>
      <c r="H90" s="149"/>
      <c r="I90" s="150">
        <v>12</v>
      </c>
      <c r="J90" s="151">
        <v>3600</v>
      </c>
      <c r="K90" s="152">
        <f>J90/I90</f>
        <v>300</v>
      </c>
      <c r="L90" s="153">
        <v>12</v>
      </c>
      <c r="M90" s="151">
        <f>F90/V90*60</f>
        <v>3127.257816162879</v>
      </c>
      <c r="N90" s="152">
        <f>M90/L90</f>
        <v>260.60481801357327</v>
      </c>
      <c r="O90" s="154">
        <f>L90-I90</f>
        <v>0</v>
      </c>
      <c r="P90" s="155">
        <f>N90-K90</f>
        <v>-39.395181986426735</v>
      </c>
      <c r="Q90" s="156">
        <f>N90/K90</f>
        <v>0.86868272671191094</v>
      </c>
      <c r="R90" s="292">
        <f>Q106</f>
        <v>0.89233227571136164</v>
      </c>
      <c r="S90" s="157">
        <v>0.70833333333333337</v>
      </c>
      <c r="T90" s="158">
        <v>0.72746527777777781</v>
      </c>
      <c r="U90" s="159"/>
      <c r="V90" s="160">
        <v>27.551294157677621</v>
      </c>
      <c r="W90" s="158"/>
      <c r="X90" s="169"/>
      <c r="Y90" s="295"/>
      <c r="Z90" s="296"/>
      <c r="AA90" s="115">
        <f>M90-J90</f>
        <v>-472.74218383712105</v>
      </c>
      <c r="AB90" s="156">
        <f>M90/J90</f>
        <v>0.86868272671191082</v>
      </c>
      <c r="AC90" s="277">
        <f>AB106</f>
        <v>0.89233227571136164</v>
      </c>
    </row>
    <row r="91" spans="1:29" ht="15.75" customHeight="1">
      <c r="A91" s="298"/>
      <c r="B91" s="100" t="s">
        <v>120</v>
      </c>
      <c r="C91" s="280" t="s">
        <v>215</v>
      </c>
      <c r="D91" s="281"/>
      <c r="E91" s="101">
        <v>20.170000000000002</v>
      </c>
      <c r="F91" s="102">
        <v>503</v>
      </c>
      <c r="G91" s="103">
        <f t="shared" si="41"/>
        <v>10145.51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3256.7700726392591</v>
      </c>
      <c r="N91" s="106">
        <f>M91/L91</f>
        <v>271.39750605327157</v>
      </c>
      <c r="O91" s="108">
        <f>L91-I91</f>
        <v>0</v>
      </c>
      <c r="P91" s="109">
        <f>N91-K91</f>
        <v>-28.60249394672843</v>
      </c>
      <c r="Q91" s="110">
        <f>N91/K91</f>
        <v>0.90465835351090529</v>
      </c>
      <c r="R91" s="293"/>
      <c r="S91" s="47">
        <v>0.73125000000000007</v>
      </c>
      <c r="T91" s="48">
        <v>0.73768518518518522</v>
      </c>
      <c r="U91" s="111">
        <v>5.4500000000000526</v>
      </c>
      <c r="V91" s="112">
        <v>9.2668500774887015</v>
      </c>
      <c r="W91" s="113"/>
      <c r="X91" s="13"/>
      <c r="Y91" s="282"/>
      <c r="Z91" s="283"/>
      <c r="AA91" s="117">
        <f>M91-J91</f>
        <v>-343.22992736074093</v>
      </c>
      <c r="AB91" s="110">
        <f>M91/J91</f>
        <v>0.90465835351090529</v>
      </c>
      <c r="AC91" s="278"/>
    </row>
    <row r="92" spans="1:29" ht="15.75" customHeight="1">
      <c r="A92" s="298"/>
      <c r="B92" s="100" t="s">
        <v>120</v>
      </c>
      <c r="C92" s="280" t="s">
        <v>217</v>
      </c>
      <c r="D92" s="281"/>
      <c r="E92" s="101">
        <v>20.420000000000002</v>
      </c>
      <c r="F92" s="102">
        <v>2535</v>
      </c>
      <c r="G92" s="103">
        <f t="shared" si="41"/>
        <v>51764.700000000004</v>
      </c>
      <c r="H92" s="26"/>
      <c r="I92" s="104">
        <v>13</v>
      </c>
      <c r="J92" s="105">
        <v>3600</v>
      </c>
      <c r="K92" s="106">
        <f t="shared" si="27"/>
        <v>276.92307692307691</v>
      </c>
      <c r="L92" s="107">
        <v>13</v>
      </c>
      <c r="M92" s="105">
        <f>F92/V92*60</f>
        <v>3253.1606888805677</v>
      </c>
      <c r="N92" s="106">
        <f>M92/L92</f>
        <v>250.24312991388982</v>
      </c>
      <c r="O92" s="108">
        <f>L92-I92</f>
        <v>0</v>
      </c>
      <c r="P92" s="109">
        <f>N92-K92</f>
        <v>-26.679947009187089</v>
      </c>
      <c r="Q92" s="110">
        <f>N92/K92</f>
        <v>0.90365574691126882</v>
      </c>
      <c r="R92" s="293"/>
      <c r="S92" s="47">
        <v>0.74097222222222225</v>
      </c>
      <c r="T92" s="48">
        <v>0.7734375</v>
      </c>
      <c r="U92" s="111">
        <v>4.7333333333333272</v>
      </c>
      <c r="V92" s="112">
        <v>46.754530300296523</v>
      </c>
      <c r="W92" s="113"/>
      <c r="X92" s="13"/>
      <c r="Y92" s="282"/>
      <c r="Z92" s="283"/>
      <c r="AA92" s="117">
        <f>M92-J92</f>
        <v>-346.8393111194323</v>
      </c>
      <c r="AB92" s="110">
        <f>M92/J92</f>
        <v>0.90365574691126882</v>
      </c>
      <c r="AC92" s="278"/>
    </row>
    <row r="93" spans="1:29" ht="15.75" customHeight="1">
      <c r="A93" s="298"/>
      <c r="B93" s="100"/>
      <c r="C93" s="280"/>
      <c r="D93" s="281"/>
      <c r="E93" s="101"/>
      <c r="F93" s="102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282"/>
      <c r="Z93" s="283"/>
      <c r="AA93" s="117"/>
      <c r="AB93" s="110"/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12.333333333333334</v>
      </c>
      <c r="J106" s="137">
        <f t="shared" si="42"/>
        <v>3600</v>
      </c>
      <c r="K106" s="138">
        <f t="shared" ref="K106" si="43">J106/I106</f>
        <v>291.89189189189187</v>
      </c>
      <c r="L106" s="136">
        <f t="shared" ref="L106:M106" si="44">AVERAGE(L90:L105)</f>
        <v>12.333333333333334</v>
      </c>
      <c r="M106" s="137">
        <f t="shared" si="44"/>
        <v>3212.3961925609019</v>
      </c>
      <c r="N106" s="138">
        <f t="shared" ref="N106:N112" si="45">M106/L106</f>
        <v>260.46455615358661</v>
      </c>
      <c r="O106" s="139">
        <f t="shared" ref="O106:O112" si="46">L106-I106</f>
        <v>0</v>
      </c>
      <c r="P106" s="140">
        <f t="shared" ref="P106:P112" si="47">N106-K106</f>
        <v>-31.42733573830526</v>
      </c>
      <c r="Q106" s="141">
        <f t="shared" ref="Q106:Q112" si="48">N106/K106</f>
        <v>0.89233227571136164</v>
      </c>
      <c r="R106" s="294"/>
      <c r="S106" s="142">
        <v>0.70833333333333337</v>
      </c>
      <c r="T106" s="143">
        <v>0.7734375</v>
      </c>
      <c r="U106" s="144"/>
      <c r="V106" s="166"/>
      <c r="W106" s="167"/>
      <c r="X106" s="138"/>
      <c r="Y106" s="285"/>
      <c r="Z106" s="286"/>
      <c r="AA106" s="168">
        <f t="shared" ref="AA106:AA112" si="49">M106-J106</f>
        <v>-387.60380743909809</v>
      </c>
      <c r="AB106" s="141">
        <f t="shared" ref="AB106:AB112" si="50">M106/J106</f>
        <v>0.89233227571136164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236</v>
      </c>
      <c r="D107" s="291"/>
      <c r="E107" s="147">
        <v>17.22</v>
      </c>
      <c r="F107" s="97">
        <v>1579</v>
      </c>
      <c r="G107" s="148">
        <f t="shared" ref="G107:G112" si="51">E107*F107</f>
        <v>27190.379999999997</v>
      </c>
      <c r="H107" s="149">
        <v>2</v>
      </c>
      <c r="I107" s="150">
        <v>3</v>
      </c>
      <c r="J107" s="151">
        <v>3300</v>
      </c>
      <c r="K107" s="152">
        <f>J107/I107</f>
        <v>1100</v>
      </c>
      <c r="L107" s="153">
        <v>3</v>
      </c>
      <c r="M107" s="151">
        <f t="shared" ref="M107:M112" si="52">F107/V107*60</f>
        <v>2690</v>
      </c>
      <c r="N107" s="152">
        <f t="shared" si="45"/>
        <v>896.66666666666663</v>
      </c>
      <c r="O107" s="154">
        <f t="shared" si="46"/>
        <v>0</v>
      </c>
      <c r="P107" s="155">
        <f t="shared" si="47"/>
        <v>-203.33333333333337</v>
      </c>
      <c r="Q107" s="156">
        <f t="shared" si="48"/>
        <v>0.81515151515151507</v>
      </c>
      <c r="R107" s="292">
        <f>Q123</f>
        <v>0.86738648278231578</v>
      </c>
      <c r="S107" s="157">
        <v>0.70833333333333337</v>
      </c>
      <c r="T107" s="158">
        <v>0.7327893518518519</v>
      </c>
      <c r="U107" s="159"/>
      <c r="V107" s="160">
        <v>35.219330855018583</v>
      </c>
      <c r="W107" s="161"/>
      <c r="X107" s="162"/>
      <c r="Y107" s="295"/>
      <c r="Z107" s="296"/>
      <c r="AA107" s="115">
        <f t="shared" si="49"/>
        <v>-610</v>
      </c>
      <c r="AB107" s="156">
        <f t="shared" si="50"/>
        <v>0.81515151515151518</v>
      </c>
      <c r="AC107" s="277">
        <f>AB123</f>
        <v>0.86738648278231578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1552</v>
      </c>
      <c r="G108" s="103">
        <f t="shared" si="51"/>
        <v>34469.919999999998</v>
      </c>
      <c r="H108" s="26"/>
      <c r="I108" s="104">
        <v>4</v>
      </c>
      <c r="J108" s="105">
        <v>3000</v>
      </c>
      <c r="K108" s="106">
        <f t="shared" ref="K108:K154" si="53">J108/I108</f>
        <v>750</v>
      </c>
      <c r="L108" s="107">
        <v>4</v>
      </c>
      <c r="M108" s="105">
        <f t="shared" si="52"/>
        <v>2687.4196452933174</v>
      </c>
      <c r="N108" s="106">
        <f t="shared" si="45"/>
        <v>671.85491132332936</v>
      </c>
      <c r="O108" s="108">
        <f t="shared" si="46"/>
        <v>0</v>
      </c>
      <c r="P108" s="109">
        <f t="shared" si="47"/>
        <v>-78.145088676670639</v>
      </c>
      <c r="Q108" s="110">
        <f t="shared" si="48"/>
        <v>0.89580654843110585</v>
      </c>
      <c r="R108" s="293"/>
      <c r="S108" s="47">
        <v>0.73611111111111116</v>
      </c>
      <c r="T108" s="48">
        <v>0.76017361111111115</v>
      </c>
      <c r="U108" s="111">
        <v>4.783333333333335</v>
      </c>
      <c r="V108" s="112">
        <v>34.650338350799863</v>
      </c>
      <c r="W108" s="113"/>
      <c r="X108" s="116"/>
      <c r="Y108" s="282"/>
      <c r="Z108" s="283"/>
      <c r="AA108" s="117">
        <f t="shared" si="49"/>
        <v>-312.58035470668256</v>
      </c>
      <c r="AB108" s="110">
        <f t="shared" si="50"/>
        <v>0.89580654843110585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2008</v>
      </c>
      <c r="G109" s="103">
        <f t="shared" si="51"/>
        <v>49276.32</v>
      </c>
      <c r="H109" s="26"/>
      <c r="I109" s="104">
        <v>4</v>
      </c>
      <c r="J109" s="105">
        <v>3000</v>
      </c>
      <c r="K109" s="106">
        <f t="shared" si="53"/>
        <v>750</v>
      </c>
      <c r="L109" s="107">
        <v>4</v>
      </c>
      <c r="M109" s="105">
        <f t="shared" si="52"/>
        <v>2682.0923076923109</v>
      </c>
      <c r="N109" s="106">
        <f t="shared" si="45"/>
        <v>670.52307692307772</v>
      </c>
      <c r="O109" s="108">
        <f t="shared" si="46"/>
        <v>0</v>
      </c>
      <c r="P109" s="109">
        <f t="shared" si="47"/>
        <v>-79.476923076922276</v>
      </c>
      <c r="Q109" s="110">
        <f t="shared" si="48"/>
        <v>0.89403076923077029</v>
      </c>
      <c r="R109" s="293"/>
      <c r="S109" s="47">
        <v>0.76319444444444451</v>
      </c>
      <c r="T109" s="48">
        <v>0.79438657407407409</v>
      </c>
      <c r="U109" s="111">
        <v>4.3500000000000405</v>
      </c>
      <c r="V109" s="112">
        <v>44.920154185021978</v>
      </c>
      <c r="W109" s="113"/>
      <c r="X109" s="116"/>
      <c r="Y109" s="282"/>
      <c r="Z109" s="283"/>
      <c r="AA109" s="117">
        <f t="shared" si="49"/>
        <v>-317.9076923076891</v>
      </c>
      <c r="AB109" s="110">
        <f t="shared" si="50"/>
        <v>0.89403076923077029</v>
      </c>
      <c r="AC109" s="278"/>
    </row>
    <row r="110" spans="1:29" ht="15.75" customHeight="1">
      <c r="A110" s="288"/>
      <c r="B110" s="100" t="s">
        <v>120</v>
      </c>
      <c r="C110" s="280" t="s">
        <v>197</v>
      </c>
      <c r="D110" s="281"/>
      <c r="E110" s="101">
        <v>22.48</v>
      </c>
      <c r="F110" s="102">
        <v>1103</v>
      </c>
      <c r="G110" s="103">
        <f t="shared" si="51"/>
        <v>24795.439999999999</v>
      </c>
      <c r="H110" s="26"/>
      <c r="I110" s="104">
        <v>5</v>
      </c>
      <c r="J110" s="105">
        <v>3000</v>
      </c>
      <c r="K110" s="106">
        <f t="shared" si="53"/>
        <v>600</v>
      </c>
      <c r="L110" s="107">
        <v>5</v>
      </c>
      <c r="M110" s="105">
        <f t="shared" si="52"/>
        <v>2682.4537260468537</v>
      </c>
      <c r="N110" s="106">
        <f t="shared" si="45"/>
        <v>536.49074520937074</v>
      </c>
      <c r="O110" s="108">
        <f t="shared" si="46"/>
        <v>0</v>
      </c>
      <c r="P110" s="109">
        <f t="shared" si="47"/>
        <v>-63.509254790629257</v>
      </c>
      <c r="Q110" s="110">
        <f t="shared" si="48"/>
        <v>0.89415124201561791</v>
      </c>
      <c r="R110" s="293"/>
      <c r="S110" s="47">
        <v>0.79722222222222228</v>
      </c>
      <c r="T110" s="48">
        <v>0.81435185185185188</v>
      </c>
      <c r="U110" s="111">
        <v>4.0833333333333854</v>
      </c>
      <c r="V110" s="112">
        <v>24.671441433410973</v>
      </c>
      <c r="W110" s="113"/>
      <c r="X110" s="116"/>
      <c r="Y110" s="282"/>
      <c r="Z110" s="283"/>
      <c r="AA110" s="117">
        <f t="shared" si="49"/>
        <v>-317.54627395314628</v>
      </c>
      <c r="AB110" s="110">
        <f t="shared" si="50"/>
        <v>0.89415124201561791</v>
      </c>
      <c r="AC110" s="278"/>
    </row>
    <row r="111" spans="1:29" ht="15.75" customHeight="1">
      <c r="A111" s="288"/>
      <c r="B111" s="100" t="s">
        <v>120</v>
      </c>
      <c r="C111" s="280" t="s">
        <v>225</v>
      </c>
      <c r="D111" s="281"/>
      <c r="E111" s="101">
        <v>23.27</v>
      </c>
      <c r="F111" s="102">
        <v>3379</v>
      </c>
      <c r="G111" s="103">
        <f t="shared" si="51"/>
        <v>78629.33</v>
      </c>
      <c r="H111" s="13"/>
      <c r="I111" s="104">
        <v>5</v>
      </c>
      <c r="J111" s="105">
        <v>3000</v>
      </c>
      <c r="K111" s="106">
        <f t="shared" si="53"/>
        <v>600</v>
      </c>
      <c r="L111" s="107">
        <v>5</v>
      </c>
      <c r="M111" s="105">
        <f t="shared" si="52"/>
        <v>2683.4999999999995</v>
      </c>
      <c r="N111" s="106">
        <f t="shared" si="45"/>
        <v>536.69999999999993</v>
      </c>
      <c r="O111" s="108">
        <f t="shared" si="46"/>
        <v>0</v>
      </c>
      <c r="P111" s="109">
        <f t="shared" si="47"/>
        <v>-63.300000000000068</v>
      </c>
      <c r="Q111" s="110">
        <f t="shared" si="48"/>
        <v>0.89449999999999985</v>
      </c>
      <c r="R111" s="293"/>
      <c r="S111" s="47">
        <v>0.8173611111111112</v>
      </c>
      <c r="T111" s="48">
        <v>0.86982638888888897</v>
      </c>
      <c r="U111" s="111">
        <v>4.3333333333334245</v>
      </c>
      <c r="V111" s="112">
        <v>75.55058692006709</v>
      </c>
      <c r="W111" s="113">
        <v>0.86982638888888897</v>
      </c>
      <c r="X111" s="116">
        <v>0.90902777777777788</v>
      </c>
      <c r="Y111" s="282"/>
      <c r="Z111" s="283"/>
      <c r="AA111" s="117">
        <f t="shared" si="49"/>
        <v>-316.50000000000045</v>
      </c>
      <c r="AB111" s="110">
        <f t="shared" si="50"/>
        <v>0.89449999999999985</v>
      </c>
      <c r="AC111" s="278"/>
    </row>
    <row r="112" spans="1:29" ht="15.75" customHeight="1">
      <c r="A112" s="288"/>
      <c r="B112" s="100" t="s">
        <v>120</v>
      </c>
      <c r="C112" s="280" t="s">
        <v>236</v>
      </c>
      <c r="D112" s="281"/>
      <c r="E112" s="101">
        <v>17.22</v>
      </c>
      <c r="F112" s="102">
        <v>3922</v>
      </c>
      <c r="G112" s="121">
        <f t="shared" si="51"/>
        <v>67536.84</v>
      </c>
      <c r="H112" s="122"/>
      <c r="I112" s="104">
        <v>3</v>
      </c>
      <c r="J112" s="105">
        <v>3300</v>
      </c>
      <c r="K112" s="106">
        <f t="shared" si="53"/>
        <v>1100</v>
      </c>
      <c r="L112" s="107">
        <v>3</v>
      </c>
      <c r="M112" s="105">
        <f t="shared" si="52"/>
        <v>2707.9229007185891</v>
      </c>
      <c r="N112" s="106">
        <f t="shared" si="45"/>
        <v>902.64096690619635</v>
      </c>
      <c r="O112" s="108">
        <f t="shared" si="46"/>
        <v>0</v>
      </c>
      <c r="P112" s="109">
        <f t="shared" si="47"/>
        <v>-197.35903309380365</v>
      </c>
      <c r="Q112" s="110">
        <f t="shared" si="48"/>
        <v>0.82058269718745125</v>
      </c>
      <c r="R112" s="293"/>
      <c r="S112" s="47">
        <v>0.90902777777777788</v>
      </c>
      <c r="T112" s="120">
        <v>0.9693750000000001</v>
      </c>
      <c r="U112" s="111">
        <v>56.450000000000031</v>
      </c>
      <c r="V112" s="112">
        <v>86.900553903345696</v>
      </c>
      <c r="W112" s="113"/>
      <c r="X112" s="116"/>
      <c r="Y112" s="282"/>
      <c r="Z112" s="283"/>
      <c r="AA112" s="117">
        <f t="shared" si="49"/>
        <v>-592.07709928141094</v>
      </c>
      <c r="AB112" s="110">
        <f t="shared" si="50"/>
        <v>0.82058269718745125</v>
      </c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</v>
      </c>
      <c r="J123" s="137">
        <f t="shared" si="54"/>
        <v>3100</v>
      </c>
      <c r="K123" s="138">
        <f t="shared" ref="K123" si="55">J123/I123</f>
        <v>775</v>
      </c>
      <c r="L123" s="136">
        <f t="shared" ref="L123:M123" si="56">AVERAGE(L107:L122)</f>
        <v>4</v>
      </c>
      <c r="M123" s="137">
        <f t="shared" si="56"/>
        <v>2688.8980966251788</v>
      </c>
      <c r="N123" s="138">
        <f t="shared" ref="N123:N133" si="57">M123/L123</f>
        <v>672.22452415629471</v>
      </c>
      <c r="O123" s="139">
        <f t="shared" ref="O123:O133" si="58">L123-I123</f>
        <v>0</v>
      </c>
      <c r="P123" s="140">
        <f t="shared" ref="P123:P133" si="59">N123-K123</f>
        <v>-102.77547584370529</v>
      </c>
      <c r="Q123" s="141">
        <f t="shared" ref="Q123:Q133" si="60">N123/K123</f>
        <v>0.86738648278231578</v>
      </c>
      <c r="R123" s="294"/>
      <c r="S123" s="142">
        <v>0.70833333333333337</v>
      </c>
      <c r="T123" s="143">
        <v>0.9693750000000001</v>
      </c>
      <c r="U123" s="144"/>
      <c r="V123" s="166"/>
      <c r="W123" s="99"/>
      <c r="X123" s="69"/>
      <c r="Y123" s="285"/>
      <c r="Z123" s="286"/>
      <c r="AA123" s="168">
        <f t="shared" ref="AA123:AA133" si="61">M123-J123</f>
        <v>-411.10190337482118</v>
      </c>
      <c r="AB123" s="141">
        <f t="shared" ref="AB123:AB133" si="62">M123/J123</f>
        <v>0.86738648278231578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689</v>
      </c>
      <c r="G124" s="148">
        <f t="shared" ref="G124:G133" si="63">E124*F124</f>
        <v>12526.02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3" si="64">F124/V124*60</f>
        <v>2700.4452961672473</v>
      </c>
      <c r="N124" s="152">
        <f t="shared" si="57"/>
        <v>675.11132404181183</v>
      </c>
      <c r="O124" s="154">
        <f t="shared" si="58"/>
        <v>0</v>
      </c>
      <c r="P124" s="155">
        <f t="shared" si="59"/>
        <v>-74.888675958188173</v>
      </c>
      <c r="Q124" s="156">
        <f t="shared" si="60"/>
        <v>0.90014843205574913</v>
      </c>
      <c r="R124" s="292">
        <f>Q140</f>
        <v>0.88387705591618393</v>
      </c>
      <c r="S124" s="157">
        <v>0.70833333333333337</v>
      </c>
      <c r="T124" s="158">
        <v>0.71895833333333337</v>
      </c>
      <c r="U124" s="159"/>
      <c r="V124" s="160">
        <v>15.308586350063832</v>
      </c>
      <c r="W124" s="161"/>
      <c r="X124" s="162"/>
      <c r="Y124" s="295"/>
      <c r="Z124" s="296"/>
      <c r="AA124" s="115">
        <f t="shared" si="61"/>
        <v>-299.55470383275269</v>
      </c>
      <c r="AB124" s="156">
        <f t="shared" si="62"/>
        <v>0.90014843205574913</v>
      </c>
      <c r="AC124" s="277">
        <f>AB140</f>
        <v>0.88387705591618404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2422</v>
      </c>
      <c r="G125" s="103">
        <f t="shared" si="63"/>
        <v>33980.659999999996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2702.715174299391</v>
      </c>
      <c r="N125" s="106">
        <f t="shared" si="57"/>
        <v>900.90505809979697</v>
      </c>
      <c r="O125" s="108">
        <f t="shared" si="58"/>
        <v>0</v>
      </c>
      <c r="P125" s="109">
        <f t="shared" si="59"/>
        <v>-99.094941900203025</v>
      </c>
      <c r="Q125" s="110">
        <f t="shared" si="60"/>
        <v>0.90090505809979693</v>
      </c>
      <c r="R125" s="293"/>
      <c r="S125" s="47">
        <v>0.72986111111111107</v>
      </c>
      <c r="T125" s="48">
        <v>0.76719907407407406</v>
      </c>
      <c r="U125" s="111">
        <v>15.699999999999896</v>
      </c>
      <c r="V125" s="112">
        <v>53.768151887359146</v>
      </c>
      <c r="W125" s="113"/>
      <c r="X125" s="116"/>
      <c r="Y125" s="282"/>
      <c r="Z125" s="283"/>
      <c r="AA125" s="117">
        <f t="shared" si="61"/>
        <v>-297.28482570060896</v>
      </c>
      <c r="AB125" s="110">
        <f t="shared" si="62"/>
        <v>0.90090505809979704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461</v>
      </c>
      <c r="G126" s="103">
        <f t="shared" si="63"/>
        <v>8380.98</v>
      </c>
      <c r="H126" s="26">
        <v>2</v>
      </c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3178.7631732776736</v>
      </c>
      <c r="N126" s="106">
        <f t="shared" si="57"/>
        <v>1059.5877244258911</v>
      </c>
      <c r="O126" s="108">
        <f t="shared" si="58"/>
        <v>0</v>
      </c>
      <c r="P126" s="109">
        <f t="shared" si="59"/>
        <v>-140.41227557410889</v>
      </c>
      <c r="Q126" s="110">
        <f t="shared" si="60"/>
        <v>0.88298977035490922</v>
      </c>
      <c r="R126" s="293"/>
      <c r="S126" s="47">
        <v>0.77708333333333324</v>
      </c>
      <c r="T126" s="48">
        <v>0.78312499999999985</v>
      </c>
      <c r="U126" s="111">
        <v>14.233333333333213</v>
      </c>
      <c r="V126" s="112">
        <v>8.7014975612289263</v>
      </c>
      <c r="W126" s="113"/>
      <c r="X126" s="116"/>
      <c r="Y126" s="282"/>
      <c r="Z126" s="283"/>
      <c r="AA126" s="117">
        <f t="shared" si="61"/>
        <v>-421.23682672232644</v>
      </c>
      <c r="AB126" s="110">
        <f t="shared" si="62"/>
        <v>0.88298977035490933</v>
      </c>
      <c r="AC126" s="278"/>
    </row>
    <row r="127" spans="1:29" ht="15.75" customHeight="1">
      <c r="A127" s="298"/>
      <c r="B127" s="100" t="s">
        <v>120</v>
      </c>
      <c r="C127" s="280" t="s">
        <v>237</v>
      </c>
      <c r="D127" s="281"/>
      <c r="E127" s="101">
        <v>30</v>
      </c>
      <c r="F127" s="102">
        <v>1640</v>
      </c>
      <c r="G127" s="103">
        <f t="shared" si="63"/>
        <v>49200</v>
      </c>
      <c r="H127" s="26">
        <v>2</v>
      </c>
      <c r="I127" s="104">
        <v>3</v>
      </c>
      <c r="J127" s="105">
        <v>3000</v>
      </c>
      <c r="K127" s="106">
        <f t="shared" si="53"/>
        <v>1000</v>
      </c>
      <c r="L127" s="107">
        <v>3</v>
      </c>
      <c r="M127" s="105">
        <f t="shared" si="64"/>
        <v>2549.9999999999995</v>
      </c>
      <c r="N127" s="106">
        <f t="shared" si="57"/>
        <v>849.99999999999989</v>
      </c>
      <c r="O127" s="108">
        <f t="shared" si="58"/>
        <v>0</v>
      </c>
      <c r="P127" s="109">
        <f t="shared" si="59"/>
        <v>-150.00000000000011</v>
      </c>
      <c r="Q127" s="110">
        <f t="shared" si="60"/>
        <v>0.84999999999999987</v>
      </c>
      <c r="R127" s="293"/>
      <c r="S127" s="47">
        <v>0.7930555555555554</v>
      </c>
      <c r="T127" s="48">
        <v>0.81984953703703689</v>
      </c>
      <c r="U127" s="111">
        <v>14.299999999999997</v>
      </c>
      <c r="V127" s="112">
        <v>38.588235294117652</v>
      </c>
      <c r="W127" s="113"/>
      <c r="X127" s="116"/>
      <c r="Y127" s="282"/>
      <c r="Z127" s="283"/>
      <c r="AA127" s="117">
        <f t="shared" si="61"/>
        <v>-450.00000000000045</v>
      </c>
      <c r="AB127" s="110">
        <f t="shared" si="62"/>
        <v>0.84999999999999987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3160</v>
      </c>
      <c r="G128" s="103">
        <f t="shared" si="63"/>
        <v>45124.799999999996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3179.8669194312843</v>
      </c>
      <c r="N128" s="106">
        <f t="shared" si="57"/>
        <v>1059.955639810428</v>
      </c>
      <c r="O128" s="108">
        <f t="shared" si="58"/>
        <v>0</v>
      </c>
      <c r="P128" s="109">
        <f t="shared" si="59"/>
        <v>-140.04436018957199</v>
      </c>
      <c r="Q128" s="110">
        <f t="shared" si="60"/>
        <v>0.88329636650869003</v>
      </c>
      <c r="R128" s="293"/>
      <c r="S128" s="47">
        <v>0.83055555555555538</v>
      </c>
      <c r="T128" s="48">
        <v>0.87195601851851834</v>
      </c>
      <c r="U128" s="111">
        <v>15.416666666666625</v>
      </c>
      <c r="V128" s="112">
        <v>59.625136775821346</v>
      </c>
      <c r="W128" s="113"/>
      <c r="X128" s="116"/>
      <c r="Y128" s="282"/>
      <c r="Z128" s="283"/>
      <c r="AA128" s="117">
        <f t="shared" si="61"/>
        <v>-420.13308056871574</v>
      </c>
      <c r="AB128" s="110">
        <f t="shared" si="62"/>
        <v>0.88329636650869003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1303</v>
      </c>
      <c r="G129" s="121">
        <f t="shared" si="63"/>
        <v>23688.54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2700.4452961672478</v>
      </c>
      <c r="N129" s="106">
        <f t="shared" si="57"/>
        <v>675.11132404181194</v>
      </c>
      <c r="O129" s="108">
        <f t="shared" si="58"/>
        <v>0</v>
      </c>
      <c r="P129" s="109">
        <f t="shared" si="59"/>
        <v>-74.88867595818806</v>
      </c>
      <c r="Q129" s="110">
        <f t="shared" si="60"/>
        <v>0.90014843205574924</v>
      </c>
      <c r="R129" s="293"/>
      <c r="S129" s="47">
        <v>0.8819444444444442</v>
      </c>
      <c r="T129" s="120">
        <v>0.9020486111111109</v>
      </c>
      <c r="U129" s="111">
        <v>14.383333333333237</v>
      </c>
      <c r="V129" s="112">
        <v>28.950780862312293</v>
      </c>
      <c r="W129" s="113"/>
      <c r="X129" s="116"/>
      <c r="Y129" s="282"/>
      <c r="Z129" s="283"/>
      <c r="AA129" s="117">
        <f t="shared" si="61"/>
        <v>-299.55470383275224</v>
      </c>
      <c r="AB129" s="110">
        <f t="shared" si="62"/>
        <v>0.90014843205574924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6008</v>
      </c>
      <c r="G130" s="121">
        <f t="shared" si="63"/>
        <v>84292.239999999991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2702.7151742993906</v>
      </c>
      <c r="N130" s="106">
        <f t="shared" si="57"/>
        <v>900.90505809979686</v>
      </c>
      <c r="O130" s="123">
        <f t="shared" si="58"/>
        <v>0</v>
      </c>
      <c r="P130" s="124">
        <f t="shared" si="59"/>
        <v>-99.094941900203139</v>
      </c>
      <c r="Q130" s="125">
        <f t="shared" si="60"/>
        <v>0.90090505809979682</v>
      </c>
      <c r="R130" s="293"/>
      <c r="S130" s="47">
        <v>0.91180555555555531</v>
      </c>
      <c r="T130" s="120">
        <v>1.004421296296296</v>
      </c>
      <c r="U130" s="111">
        <v>14.049999999999958</v>
      </c>
      <c r="V130" s="112">
        <v>133.37698453313533</v>
      </c>
      <c r="W130" s="113"/>
      <c r="X130" s="116"/>
      <c r="Y130" s="282"/>
      <c r="Z130" s="283"/>
      <c r="AA130" s="117">
        <f t="shared" si="61"/>
        <v>-297.28482570060942</v>
      </c>
      <c r="AB130" s="110">
        <f t="shared" si="62"/>
        <v>0.90090505809979682</v>
      </c>
      <c r="AC130" s="278"/>
    </row>
    <row r="131" spans="1:29" ht="15.75" customHeight="1">
      <c r="A131" s="299"/>
      <c r="B131" s="100" t="s">
        <v>120</v>
      </c>
      <c r="C131" s="280" t="s">
        <v>154</v>
      </c>
      <c r="D131" s="281"/>
      <c r="E131" s="101">
        <v>18.18</v>
      </c>
      <c r="F131" s="102">
        <v>946</v>
      </c>
      <c r="G131" s="121">
        <f t="shared" si="63"/>
        <v>17198.28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3178.763173277674</v>
      </c>
      <c r="N131" s="106">
        <f t="shared" si="57"/>
        <v>1059.5877244258913</v>
      </c>
      <c r="O131" s="123">
        <f t="shared" si="58"/>
        <v>0</v>
      </c>
      <c r="P131" s="124">
        <f t="shared" si="59"/>
        <v>-140.41227557410866</v>
      </c>
      <c r="Q131" s="125">
        <f t="shared" si="60"/>
        <v>0.88298977035490944</v>
      </c>
      <c r="R131" s="293"/>
      <c r="S131" s="47">
        <v>1.0152777777777775</v>
      </c>
      <c r="T131" s="120">
        <v>1.0276736111111109</v>
      </c>
      <c r="U131" s="111">
        <v>15.633333333333432</v>
      </c>
      <c r="V131" s="112">
        <v>17.856001503085821</v>
      </c>
      <c r="W131" s="113"/>
      <c r="X131" s="116"/>
      <c r="Y131" s="282"/>
      <c r="Z131" s="283"/>
      <c r="AA131" s="117">
        <f t="shared" si="61"/>
        <v>-421.23682672232599</v>
      </c>
      <c r="AB131" s="110">
        <f t="shared" si="62"/>
        <v>0.88298977035490944</v>
      </c>
      <c r="AC131" s="278"/>
    </row>
    <row r="132" spans="1:29" ht="15.75" customHeight="1">
      <c r="A132" s="299"/>
      <c r="B132" s="100" t="s">
        <v>120</v>
      </c>
      <c r="C132" s="280" t="s">
        <v>237</v>
      </c>
      <c r="D132" s="281"/>
      <c r="E132" s="101">
        <v>30</v>
      </c>
      <c r="F132" s="102">
        <v>3882</v>
      </c>
      <c r="G132" s="121">
        <f t="shared" si="63"/>
        <v>116460</v>
      </c>
      <c r="H132" s="62"/>
      <c r="I132" s="104">
        <v>3</v>
      </c>
      <c r="J132" s="105">
        <v>3000</v>
      </c>
      <c r="K132" s="106">
        <f t="shared" si="53"/>
        <v>1000</v>
      </c>
      <c r="L132" s="118">
        <v>3</v>
      </c>
      <c r="M132" s="105">
        <f t="shared" si="64"/>
        <v>2564.0354853331619</v>
      </c>
      <c r="N132" s="106">
        <f t="shared" si="57"/>
        <v>854.67849511105396</v>
      </c>
      <c r="O132" s="123">
        <f t="shared" si="58"/>
        <v>0</v>
      </c>
      <c r="P132" s="124">
        <f t="shared" si="59"/>
        <v>-145.32150488894604</v>
      </c>
      <c r="Q132" s="125">
        <f t="shared" si="60"/>
        <v>0.85467849511105398</v>
      </c>
      <c r="R132" s="293"/>
      <c r="S132" s="47">
        <v>1.0374999999999999</v>
      </c>
      <c r="T132" s="120">
        <v>1.1005787037037036</v>
      </c>
      <c r="U132" s="111">
        <v>14.150000000000134</v>
      </c>
      <c r="V132" s="112">
        <v>90.841176470588195</v>
      </c>
      <c r="W132" s="113"/>
      <c r="X132" s="116"/>
      <c r="Y132" s="282"/>
      <c r="Z132" s="283"/>
      <c r="AA132" s="117">
        <f t="shared" si="61"/>
        <v>-435.96451466683811</v>
      </c>
      <c r="AB132" s="110">
        <f t="shared" si="62"/>
        <v>0.85467849511105398</v>
      </c>
      <c r="AC132" s="278"/>
    </row>
    <row r="133" spans="1:29" ht="15.75" customHeight="1">
      <c r="A133" s="299"/>
      <c r="B133" s="100" t="s">
        <v>120</v>
      </c>
      <c r="C133" s="280" t="s">
        <v>151</v>
      </c>
      <c r="D133" s="281"/>
      <c r="E133" s="101">
        <v>14.28</v>
      </c>
      <c r="F133" s="102">
        <v>8098</v>
      </c>
      <c r="G133" s="121">
        <f t="shared" si="63"/>
        <v>115639.43999999999</v>
      </c>
      <c r="H133" s="62"/>
      <c r="I133" s="104">
        <v>3</v>
      </c>
      <c r="J133" s="105">
        <v>3600</v>
      </c>
      <c r="K133" s="106">
        <f t="shared" si="53"/>
        <v>1200</v>
      </c>
      <c r="L133" s="118">
        <v>3</v>
      </c>
      <c r="M133" s="105">
        <f t="shared" si="64"/>
        <v>3179.8669194312847</v>
      </c>
      <c r="N133" s="106">
        <f t="shared" si="57"/>
        <v>1059.9556398104282</v>
      </c>
      <c r="O133" s="123">
        <f t="shared" si="58"/>
        <v>0</v>
      </c>
      <c r="P133" s="124">
        <f t="shared" si="59"/>
        <v>-140.04436018957176</v>
      </c>
      <c r="Q133" s="125">
        <f t="shared" si="60"/>
        <v>0.88329636650869015</v>
      </c>
      <c r="R133" s="293"/>
      <c r="S133" s="47">
        <v>1.1118055555555553</v>
      </c>
      <c r="T133" s="120">
        <v>1.2179050925925923</v>
      </c>
      <c r="U133" s="111">
        <v>16.166666666666423</v>
      </c>
      <c r="V133" s="112">
        <v>152.79884734512697</v>
      </c>
      <c r="W133" s="113"/>
      <c r="X133" s="116"/>
      <c r="Y133" s="282"/>
      <c r="Z133" s="283"/>
      <c r="AA133" s="117">
        <f t="shared" si="61"/>
        <v>-420.13308056871529</v>
      </c>
      <c r="AB133" s="110">
        <f t="shared" si="62"/>
        <v>0.88329636650869015</v>
      </c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3.2</v>
      </c>
      <c r="J140" s="137">
        <f t="shared" si="65"/>
        <v>3240</v>
      </c>
      <c r="K140" s="138">
        <f t="shared" ref="K140" si="66">J140/I140</f>
        <v>1012.5</v>
      </c>
      <c r="L140" s="136">
        <f t="shared" ref="L140:M140" si="67">AVERAGE(L124:L139)</f>
        <v>3.2</v>
      </c>
      <c r="M140" s="137">
        <f t="shared" si="67"/>
        <v>2863.7616611684361</v>
      </c>
      <c r="N140" s="138">
        <f t="shared" ref="N140:N154" si="68">M140/L140</f>
        <v>894.92551911513624</v>
      </c>
      <c r="O140" s="139">
        <f t="shared" ref="O140:O154" si="69">L140-I140</f>
        <v>0</v>
      </c>
      <c r="P140" s="140">
        <f t="shared" ref="P140:P154" si="70">N140-K140</f>
        <v>-117.57448088486376</v>
      </c>
      <c r="Q140" s="141">
        <f t="shared" ref="Q140:Q154" si="71">N140/K140</f>
        <v>0.88387705591618393</v>
      </c>
      <c r="R140" s="294"/>
      <c r="S140" s="142">
        <v>0.70833333333333337</v>
      </c>
      <c r="T140" s="143">
        <v>1.2179050925925923</v>
      </c>
      <c r="U140" s="144"/>
      <c r="V140" s="166"/>
      <c r="W140" s="99"/>
      <c r="X140" s="69"/>
      <c r="Y140" s="285"/>
      <c r="Z140" s="286"/>
      <c r="AA140" s="168">
        <f t="shared" ref="AA140:AA154" si="72">M140-J140</f>
        <v>-376.23833883156385</v>
      </c>
      <c r="AB140" s="141">
        <f t="shared" ref="AB140:AB154" si="73">M140/J140</f>
        <v>0.88387705591618404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505</v>
      </c>
      <c r="G141" s="148">
        <f t="shared" ref="G141:G154" si="74">E141*F141</f>
        <v>11251.400000000001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4" si="75">F141/V141*60</f>
        <v>2944.4188235294141</v>
      </c>
      <c r="N141" s="152">
        <f t="shared" si="68"/>
        <v>588.88376470588287</v>
      </c>
      <c r="O141" s="154">
        <f t="shared" si="69"/>
        <v>0</v>
      </c>
      <c r="P141" s="155">
        <f t="shared" si="70"/>
        <v>-71.116235294117132</v>
      </c>
      <c r="Q141" s="156">
        <f t="shared" si="71"/>
        <v>0.89224812834224676</v>
      </c>
      <c r="R141" s="292">
        <f>Q157</f>
        <v>0.88650321239777186</v>
      </c>
      <c r="S141" s="157">
        <v>0.70833333333333337</v>
      </c>
      <c r="T141" s="158">
        <v>0.71547453703703712</v>
      </c>
      <c r="U141" s="159"/>
      <c r="V141" s="160">
        <v>10.290655581287181</v>
      </c>
      <c r="W141" s="158"/>
      <c r="X141" s="169"/>
      <c r="Y141" s="295"/>
      <c r="Z141" s="296"/>
      <c r="AA141" s="171">
        <f t="shared" si="72"/>
        <v>-355.58117647058589</v>
      </c>
      <c r="AB141" s="156">
        <f t="shared" si="73"/>
        <v>0.89224812834224665</v>
      </c>
      <c r="AC141" s="277">
        <f>AB157</f>
        <v>0.88650321239777186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1112</v>
      </c>
      <c r="G142" s="103">
        <f t="shared" si="74"/>
        <v>20216.16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3177.5307185122574</v>
      </c>
      <c r="N142" s="106">
        <f t="shared" si="68"/>
        <v>1059.1769061707525</v>
      </c>
      <c r="O142" s="108">
        <f t="shared" si="69"/>
        <v>0</v>
      </c>
      <c r="P142" s="109">
        <f t="shared" si="70"/>
        <v>-140.82309382924745</v>
      </c>
      <c r="Q142" s="110">
        <f t="shared" si="71"/>
        <v>0.8826474218089605</v>
      </c>
      <c r="R142" s="293"/>
      <c r="S142" s="47">
        <v>0.72569444444444442</v>
      </c>
      <c r="T142" s="48">
        <v>0.74026620370370366</v>
      </c>
      <c r="U142" s="111">
        <v>14.716666666666516</v>
      </c>
      <c r="V142" s="112">
        <v>20.99743666089207</v>
      </c>
      <c r="W142" s="113"/>
      <c r="X142" s="13"/>
      <c r="Y142" s="282"/>
      <c r="Z142" s="283"/>
      <c r="AA142" s="172">
        <f t="shared" si="72"/>
        <v>-422.46928148774259</v>
      </c>
      <c r="AB142" s="110">
        <f t="shared" si="73"/>
        <v>0.88264742180896039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479</v>
      </c>
      <c r="G143" s="103">
        <f t="shared" si="74"/>
        <v>7999.2999999999993</v>
      </c>
      <c r="H143" s="26">
        <v>2</v>
      </c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 t="shared" si="75"/>
        <v>3179.2124999999996</v>
      </c>
      <c r="N143" s="106">
        <f t="shared" si="68"/>
        <v>1059.7375</v>
      </c>
      <c r="O143" s="108">
        <f t="shared" si="69"/>
        <v>0</v>
      </c>
      <c r="P143" s="109">
        <f t="shared" si="70"/>
        <v>-140.26250000000005</v>
      </c>
      <c r="Q143" s="110">
        <f t="shared" si="71"/>
        <v>0.88311458333333326</v>
      </c>
      <c r="R143" s="293"/>
      <c r="S143" s="47">
        <v>0.75069444444444433</v>
      </c>
      <c r="T143" s="48">
        <v>0.7569675925925925</v>
      </c>
      <c r="U143" s="111">
        <v>15.016666666666563</v>
      </c>
      <c r="V143" s="112">
        <v>9.039974521992475</v>
      </c>
      <c r="W143" s="113"/>
      <c r="X143" s="13"/>
      <c r="Y143" s="282"/>
      <c r="Z143" s="283"/>
      <c r="AA143" s="172">
        <f t="shared" si="72"/>
        <v>-420.78750000000036</v>
      </c>
      <c r="AB143" s="110">
        <f t="shared" si="73"/>
        <v>0.88311458333333326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939</v>
      </c>
      <c r="G144" s="103">
        <f t="shared" si="74"/>
        <v>23503.170000000002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2944.0791262136013</v>
      </c>
      <c r="N144" s="106">
        <f t="shared" si="68"/>
        <v>736.01978155340032</v>
      </c>
      <c r="O144" s="108">
        <f t="shared" si="69"/>
        <v>0</v>
      </c>
      <c r="P144" s="109">
        <f t="shared" si="70"/>
        <v>-88.980218446599679</v>
      </c>
      <c r="Q144" s="110">
        <f t="shared" si="71"/>
        <v>0.89214518976169732</v>
      </c>
      <c r="R144" s="293"/>
      <c r="S144" s="47">
        <v>0.76805555555555538</v>
      </c>
      <c r="T144" s="48">
        <v>0.78134259259259242</v>
      </c>
      <c r="U144" s="111">
        <v>15.966666666666551</v>
      </c>
      <c r="V144" s="112">
        <v>19.136713921293016</v>
      </c>
      <c r="W144" s="113"/>
      <c r="X144" s="13"/>
      <c r="Y144" s="282"/>
      <c r="Z144" s="283"/>
      <c r="AA144" s="172">
        <f t="shared" si="72"/>
        <v>-355.92087378639872</v>
      </c>
      <c r="AB144" s="110">
        <f t="shared" si="73"/>
        <v>0.89214518976169732</v>
      </c>
      <c r="AC144" s="278"/>
    </row>
    <row r="145" spans="1:29" ht="15.75" customHeight="1">
      <c r="A145" s="288"/>
      <c r="B145" s="100" t="s">
        <v>120</v>
      </c>
      <c r="C145" s="280" t="s">
        <v>155</v>
      </c>
      <c r="D145" s="281"/>
      <c r="E145" s="101">
        <v>24.82</v>
      </c>
      <c r="F145" s="102">
        <v>1123</v>
      </c>
      <c r="G145" s="103">
        <f t="shared" si="74"/>
        <v>27872.86</v>
      </c>
      <c r="H145" s="13">
        <v>2</v>
      </c>
      <c r="I145" s="104">
        <v>4</v>
      </c>
      <c r="J145" s="105">
        <v>3300</v>
      </c>
      <c r="K145" s="106">
        <f t="shared" si="53"/>
        <v>825</v>
      </c>
      <c r="L145" s="107">
        <v>4</v>
      </c>
      <c r="M145" s="105">
        <f t="shared" si="75"/>
        <v>2945.7924620060767</v>
      </c>
      <c r="N145" s="106">
        <f t="shared" si="68"/>
        <v>736.44811550151917</v>
      </c>
      <c r="O145" s="108">
        <f t="shared" si="69"/>
        <v>0</v>
      </c>
      <c r="P145" s="109">
        <f t="shared" si="70"/>
        <v>-88.551884498480831</v>
      </c>
      <c r="Q145" s="110">
        <f t="shared" si="71"/>
        <v>0.89266438242608381</v>
      </c>
      <c r="R145" s="293"/>
      <c r="S145" s="47">
        <v>0.79166666666666641</v>
      </c>
      <c r="T145" s="48">
        <v>0.80754629629629604</v>
      </c>
      <c r="U145" s="111">
        <v>14.866666666666539</v>
      </c>
      <c r="V145" s="112">
        <v>22.873301791978381</v>
      </c>
      <c r="W145" s="113"/>
      <c r="X145" s="116"/>
      <c r="Y145" s="282"/>
      <c r="Z145" s="283"/>
      <c r="AA145" s="172">
        <f t="shared" si="72"/>
        <v>-354.20753799392332</v>
      </c>
      <c r="AB145" s="110">
        <f t="shared" si="73"/>
        <v>0.89266438242608381</v>
      </c>
      <c r="AC145" s="278"/>
    </row>
    <row r="146" spans="1:29" ht="15.75" customHeight="1">
      <c r="A146" s="288"/>
      <c r="B146" s="100" t="s">
        <v>120</v>
      </c>
      <c r="C146" s="280" t="s">
        <v>146</v>
      </c>
      <c r="D146" s="281"/>
      <c r="E146" s="101">
        <v>17.89</v>
      </c>
      <c r="F146" s="102">
        <v>1700</v>
      </c>
      <c r="G146" s="121">
        <f t="shared" si="74"/>
        <v>30413</v>
      </c>
      <c r="H146" s="122">
        <v>2</v>
      </c>
      <c r="I146" s="104">
        <v>4</v>
      </c>
      <c r="J146" s="105">
        <v>3600</v>
      </c>
      <c r="K146" s="106">
        <f t="shared" si="53"/>
        <v>900</v>
      </c>
      <c r="L146" s="107">
        <v>4</v>
      </c>
      <c r="M146" s="105">
        <f t="shared" si="75"/>
        <v>3178.3713294797781</v>
      </c>
      <c r="N146" s="106">
        <f t="shared" si="68"/>
        <v>794.59283236994452</v>
      </c>
      <c r="O146" s="108">
        <f t="shared" si="69"/>
        <v>0</v>
      </c>
      <c r="P146" s="109">
        <f t="shared" si="70"/>
        <v>-105.40716763005548</v>
      </c>
      <c r="Q146" s="110">
        <f t="shared" si="71"/>
        <v>0.88288092485549385</v>
      </c>
      <c r="R146" s="293"/>
      <c r="S146" s="47">
        <v>0.8180555555555552</v>
      </c>
      <c r="T146" s="120">
        <v>0.84033564814814776</v>
      </c>
      <c r="U146" s="111">
        <v>15.133333333333194</v>
      </c>
      <c r="V146" s="112">
        <v>32.091907907027</v>
      </c>
      <c r="W146" s="113"/>
      <c r="X146" s="50"/>
      <c r="Y146" s="282"/>
      <c r="Z146" s="283"/>
      <c r="AA146" s="172">
        <f t="shared" si="72"/>
        <v>-421.62867052022193</v>
      </c>
      <c r="AB146" s="110">
        <f t="shared" si="73"/>
        <v>0.88288092485549385</v>
      </c>
      <c r="AC146" s="278"/>
    </row>
    <row r="147" spans="1:29" ht="15.75" customHeight="1">
      <c r="A147" s="288"/>
      <c r="B147" s="100" t="s">
        <v>120</v>
      </c>
      <c r="C147" s="280" t="s">
        <v>147</v>
      </c>
      <c r="D147" s="281"/>
      <c r="E147" s="101">
        <v>16.66</v>
      </c>
      <c r="F147" s="102">
        <v>2718</v>
      </c>
      <c r="G147" s="121">
        <f t="shared" si="74"/>
        <v>45281.88</v>
      </c>
      <c r="H147" s="62">
        <v>2</v>
      </c>
      <c r="I147" s="104">
        <v>5</v>
      </c>
      <c r="J147" s="105">
        <v>3600</v>
      </c>
      <c r="K147" s="106">
        <f t="shared" si="53"/>
        <v>720</v>
      </c>
      <c r="L147" s="107">
        <v>5</v>
      </c>
      <c r="M147" s="105">
        <f t="shared" si="75"/>
        <v>3172.6231015247245</v>
      </c>
      <c r="N147" s="106">
        <f t="shared" si="68"/>
        <v>634.52462030494485</v>
      </c>
      <c r="O147" s="123">
        <f t="shared" si="69"/>
        <v>0</v>
      </c>
      <c r="P147" s="124">
        <f t="shared" si="70"/>
        <v>-85.475379695055153</v>
      </c>
      <c r="Q147" s="125">
        <f t="shared" si="71"/>
        <v>0.88128419486797893</v>
      </c>
      <c r="R147" s="293"/>
      <c r="S147" s="47">
        <v>0.85138888888888853</v>
      </c>
      <c r="T147" s="120">
        <v>0.887083333333333</v>
      </c>
      <c r="U147" s="111">
        <v>15.916666666666703</v>
      </c>
      <c r="V147" s="112">
        <v>51.402260773309536</v>
      </c>
      <c r="W147" s="113">
        <v>0.887083333333333</v>
      </c>
      <c r="X147" s="116">
        <v>0.89722222222222181</v>
      </c>
      <c r="Y147" s="282"/>
      <c r="Z147" s="283"/>
      <c r="AA147" s="172">
        <f t="shared" si="72"/>
        <v>-427.37689847527554</v>
      </c>
      <c r="AB147" s="110">
        <f t="shared" si="73"/>
        <v>0.88128419486797904</v>
      </c>
      <c r="AC147" s="278"/>
    </row>
    <row r="148" spans="1:29" ht="15.75" customHeight="1">
      <c r="A148" s="288"/>
      <c r="B148" s="100" t="s">
        <v>120</v>
      </c>
      <c r="C148" s="280" t="s">
        <v>143</v>
      </c>
      <c r="D148" s="281"/>
      <c r="E148" s="101">
        <v>22.28</v>
      </c>
      <c r="F148" s="102">
        <v>1400</v>
      </c>
      <c r="G148" s="121">
        <f t="shared" si="74"/>
        <v>31192</v>
      </c>
      <c r="H148" s="62"/>
      <c r="I148" s="104">
        <v>5</v>
      </c>
      <c r="J148" s="105">
        <v>3300</v>
      </c>
      <c r="K148" s="106">
        <f t="shared" si="53"/>
        <v>660</v>
      </c>
      <c r="L148" s="118">
        <v>5</v>
      </c>
      <c r="M148" s="105">
        <f t="shared" si="75"/>
        <v>2944.4188235294141</v>
      </c>
      <c r="N148" s="106">
        <f t="shared" si="68"/>
        <v>588.88376470588287</v>
      </c>
      <c r="O148" s="123">
        <f t="shared" si="69"/>
        <v>0</v>
      </c>
      <c r="P148" s="124">
        <f t="shared" si="70"/>
        <v>-71.116235294117132</v>
      </c>
      <c r="Q148" s="125">
        <f t="shared" si="71"/>
        <v>0.89224812834224676</v>
      </c>
      <c r="R148" s="293"/>
      <c r="S148" s="47">
        <v>0.89722222222222181</v>
      </c>
      <c r="T148" s="120">
        <v>0.9170254629629625</v>
      </c>
      <c r="U148" s="111">
        <v>14.599999999999884</v>
      </c>
      <c r="V148" s="112">
        <v>28.528550126340701</v>
      </c>
      <c r="W148" s="113"/>
      <c r="X148" s="116"/>
      <c r="Y148" s="282"/>
      <c r="Z148" s="283"/>
      <c r="AA148" s="172">
        <f t="shared" si="72"/>
        <v>-355.58117647058589</v>
      </c>
      <c r="AB148" s="110">
        <f t="shared" si="73"/>
        <v>0.89224812834224665</v>
      </c>
      <c r="AC148" s="278"/>
    </row>
    <row r="149" spans="1:29" ht="15.75" customHeight="1">
      <c r="A149" s="288"/>
      <c r="B149" s="100" t="s">
        <v>120</v>
      </c>
      <c r="C149" s="280" t="s">
        <v>153</v>
      </c>
      <c r="D149" s="281"/>
      <c r="E149" s="101">
        <v>18.18</v>
      </c>
      <c r="F149" s="102">
        <v>2752</v>
      </c>
      <c r="G149" s="121">
        <f t="shared" si="74"/>
        <v>50031.360000000001</v>
      </c>
      <c r="H149" s="62"/>
      <c r="I149" s="104">
        <v>3</v>
      </c>
      <c r="J149" s="105">
        <v>3600</v>
      </c>
      <c r="K149" s="106">
        <f t="shared" si="53"/>
        <v>1200</v>
      </c>
      <c r="L149" s="118">
        <v>3</v>
      </c>
      <c r="M149" s="105">
        <f t="shared" si="75"/>
        <v>3177.5307185122574</v>
      </c>
      <c r="N149" s="106">
        <f t="shared" si="68"/>
        <v>1059.1769061707525</v>
      </c>
      <c r="O149" s="123">
        <f t="shared" si="69"/>
        <v>0</v>
      </c>
      <c r="P149" s="124">
        <f t="shared" si="70"/>
        <v>-140.82309382924745</v>
      </c>
      <c r="Q149" s="125">
        <f t="shared" si="71"/>
        <v>0.8826474218089605</v>
      </c>
      <c r="R149" s="293"/>
      <c r="S149" s="47">
        <v>0.92777777777777737</v>
      </c>
      <c r="T149" s="120">
        <v>0.96385416666666623</v>
      </c>
      <c r="U149" s="111">
        <v>15.483333333333409</v>
      </c>
      <c r="V149" s="112">
        <v>51.964879218322821</v>
      </c>
      <c r="W149" s="126"/>
      <c r="X149" s="127"/>
      <c r="Y149" s="282"/>
      <c r="Z149" s="283"/>
      <c r="AA149" s="172">
        <f t="shared" si="72"/>
        <v>-422.46928148774259</v>
      </c>
      <c r="AB149" s="110">
        <f t="shared" si="73"/>
        <v>0.88264742180896039</v>
      </c>
      <c r="AC149" s="278"/>
    </row>
    <row r="150" spans="1:29" ht="15.75" customHeight="1">
      <c r="A150" s="288"/>
      <c r="B150" s="100" t="s">
        <v>120</v>
      </c>
      <c r="C150" s="280" t="s">
        <v>141</v>
      </c>
      <c r="D150" s="281"/>
      <c r="E150" s="101">
        <v>16.7</v>
      </c>
      <c r="F150" s="102">
        <v>984</v>
      </c>
      <c r="G150" s="121">
        <f t="shared" si="74"/>
        <v>16432.8</v>
      </c>
      <c r="H150" s="62"/>
      <c r="I150" s="104">
        <v>3</v>
      </c>
      <c r="J150" s="105">
        <v>3600</v>
      </c>
      <c r="K150" s="106">
        <f t="shared" si="53"/>
        <v>1200</v>
      </c>
      <c r="L150" s="118">
        <v>3</v>
      </c>
      <c r="M150" s="105">
        <f t="shared" si="75"/>
        <v>3179.2124999999996</v>
      </c>
      <c r="N150" s="106">
        <f t="shared" si="68"/>
        <v>1059.7375</v>
      </c>
      <c r="O150" s="123">
        <f t="shared" si="69"/>
        <v>0</v>
      </c>
      <c r="P150" s="124">
        <f t="shared" si="70"/>
        <v>-140.26250000000005</v>
      </c>
      <c r="Q150" s="125">
        <f t="shared" si="71"/>
        <v>0.88311458333333326</v>
      </c>
      <c r="R150" s="293"/>
      <c r="S150" s="47">
        <v>0.97361111111111065</v>
      </c>
      <c r="T150" s="120">
        <v>0.98650462962962915</v>
      </c>
      <c r="U150" s="111">
        <v>14.049999999999958</v>
      </c>
      <c r="V150" s="112">
        <v>18.570636596326921</v>
      </c>
      <c r="W150" s="126"/>
      <c r="X150" s="127"/>
      <c r="Y150" s="282"/>
      <c r="Z150" s="283"/>
      <c r="AA150" s="172">
        <f t="shared" si="72"/>
        <v>-420.78750000000036</v>
      </c>
      <c r="AB150" s="110">
        <f t="shared" si="73"/>
        <v>0.88311458333333326</v>
      </c>
      <c r="AC150" s="278"/>
    </row>
    <row r="151" spans="1:29" ht="15.75" customHeight="1">
      <c r="A151" s="288"/>
      <c r="B151" s="100" t="s">
        <v>120</v>
      </c>
      <c r="C151" s="280" t="s">
        <v>156</v>
      </c>
      <c r="D151" s="281"/>
      <c r="E151" s="101">
        <v>25.03</v>
      </c>
      <c r="F151" s="102">
        <v>1882</v>
      </c>
      <c r="G151" s="121">
        <f t="shared" si="74"/>
        <v>47106.46</v>
      </c>
      <c r="H151" s="62"/>
      <c r="I151" s="104">
        <v>4</v>
      </c>
      <c r="J151" s="105">
        <v>3300</v>
      </c>
      <c r="K151" s="106">
        <f t="shared" si="53"/>
        <v>825</v>
      </c>
      <c r="L151" s="118">
        <v>4</v>
      </c>
      <c r="M151" s="105">
        <f t="shared" si="75"/>
        <v>2944.0791262136013</v>
      </c>
      <c r="N151" s="106">
        <f t="shared" si="68"/>
        <v>736.01978155340032</v>
      </c>
      <c r="O151" s="123">
        <f t="shared" si="69"/>
        <v>0</v>
      </c>
      <c r="P151" s="124">
        <f t="shared" si="70"/>
        <v>-88.980218446599679</v>
      </c>
      <c r="Q151" s="125">
        <f t="shared" si="71"/>
        <v>0.89214518976169732</v>
      </c>
      <c r="R151" s="293"/>
      <c r="S151" s="47">
        <v>0.99722222222222168</v>
      </c>
      <c r="T151" s="120">
        <v>1.0238541666666661</v>
      </c>
      <c r="U151" s="111">
        <v>15.433333333333241</v>
      </c>
      <c r="V151" s="112">
        <v>38.354947390706556</v>
      </c>
      <c r="W151" s="126"/>
      <c r="X151" s="127"/>
      <c r="Y151" s="282"/>
      <c r="Z151" s="283"/>
      <c r="AA151" s="172">
        <f t="shared" si="72"/>
        <v>-355.92087378639872</v>
      </c>
      <c r="AB151" s="110">
        <f t="shared" si="73"/>
        <v>0.89214518976169732</v>
      </c>
      <c r="AC151" s="278"/>
    </row>
    <row r="152" spans="1:29" ht="15.75" customHeight="1">
      <c r="A152" s="288"/>
      <c r="B152" s="100" t="s">
        <v>120</v>
      </c>
      <c r="C152" s="280" t="s">
        <v>155</v>
      </c>
      <c r="D152" s="281"/>
      <c r="E152" s="101">
        <v>24.82</v>
      </c>
      <c r="F152" s="102">
        <v>2547</v>
      </c>
      <c r="G152" s="121">
        <f t="shared" si="74"/>
        <v>63216.54</v>
      </c>
      <c r="H152" s="62"/>
      <c r="I152" s="104">
        <v>4</v>
      </c>
      <c r="J152" s="105">
        <v>3300</v>
      </c>
      <c r="K152" s="106">
        <f t="shared" si="53"/>
        <v>825</v>
      </c>
      <c r="L152" s="118">
        <v>4</v>
      </c>
      <c r="M152" s="105">
        <f t="shared" si="75"/>
        <v>2945.7924620060767</v>
      </c>
      <c r="N152" s="106">
        <f t="shared" si="68"/>
        <v>736.44811550151917</v>
      </c>
      <c r="O152" s="123">
        <f t="shared" si="69"/>
        <v>0</v>
      </c>
      <c r="P152" s="124">
        <f t="shared" si="70"/>
        <v>-88.551884498480831</v>
      </c>
      <c r="Q152" s="125">
        <f t="shared" si="71"/>
        <v>0.89266438242608381</v>
      </c>
      <c r="R152" s="293"/>
      <c r="S152" s="47">
        <v>1.0347222222222217</v>
      </c>
      <c r="T152" s="120">
        <v>1.0707407407407401</v>
      </c>
      <c r="U152" s="111">
        <v>15.650000000000048</v>
      </c>
      <c r="V152" s="112">
        <v>51.877381713418465</v>
      </c>
      <c r="W152" s="126"/>
      <c r="X152" s="127"/>
      <c r="Y152" s="282"/>
      <c r="Z152" s="283"/>
      <c r="AA152" s="172">
        <f t="shared" si="72"/>
        <v>-354.20753799392332</v>
      </c>
      <c r="AB152" s="110">
        <f t="shared" si="73"/>
        <v>0.89266438242608381</v>
      </c>
      <c r="AC152" s="278"/>
    </row>
    <row r="153" spans="1:29" ht="15.75" customHeight="1">
      <c r="A153" s="288"/>
      <c r="B153" s="100" t="s">
        <v>120</v>
      </c>
      <c r="C153" s="280" t="s">
        <v>146</v>
      </c>
      <c r="D153" s="281"/>
      <c r="E153" s="101">
        <v>17.89</v>
      </c>
      <c r="F153" s="102">
        <v>4430</v>
      </c>
      <c r="G153" s="121">
        <f t="shared" si="74"/>
        <v>79252.7</v>
      </c>
      <c r="H153" s="62"/>
      <c r="I153" s="104">
        <v>4</v>
      </c>
      <c r="J153" s="105">
        <v>3600</v>
      </c>
      <c r="K153" s="106">
        <f t="shared" si="53"/>
        <v>900</v>
      </c>
      <c r="L153" s="118">
        <v>4</v>
      </c>
      <c r="M153" s="105">
        <f t="shared" si="75"/>
        <v>3178.3713294797781</v>
      </c>
      <c r="N153" s="106">
        <f t="shared" si="68"/>
        <v>794.59283236994452</v>
      </c>
      <c r="O153" s="123">
        <f t="shared" si="69"/>
        <v>0</v>
      </c>
      <c r="P153" s="124">
        <f t="shared" si="70"/>
        <v>-105.40716763005548</v>
      </c>
      <c r="Q153" s="125">
        <f t="shared" si="71"/>
        <v>0.88288092485549385</v>
      </c>
      <c r="R153" s="293"/>
      <c r="S153" s="47">
        <v>1.0812499999999994</v>
      </c>
      <c r="T153" s="120">
        <v>1.1393171296296289</v>
      </c>
      <c r="U153" s="111">
        <v>15.133333333333354</v>
      </c>
      <c r="V153" s="112">
        <v>83.627736487135067</v>
      </c>
      <c r="W153" s="126"/>
      <c r="X153" s="127"/>
      <c r="Y153" s="282"/>
      <c r="Z153" s="283"/>
      <c r="AA153" s="172">
        <f t="shared" si="72"/>
        <v>-421.62867052022193</v>
      </c>
      <c r="AB153" s="110">
        <f t="shared" si="73"/>
        <v>0.88288092485549385</v>
      </c>
      <c r="AC153" s="278"/>
    </row>
    <row r="154" spans="1:29" ht="15.75" customHeight="1">
      <c r="A154" s="288"/>
      <c r="B154" s="100" t="s">
        <v>120</v>
      </c>
      <c r="C154" s="280" t="s">
        <v>147</v>
      </c>
      <c r="D154" s="281"/>
      <c r="E154" s="101">
        <v>16.66</v>
      </c>
      <c r="F154" s="102">
        <v>6621</v>
      </c>
      <c r="G154" s="121">
        <f t="shared" si="74"/>
        <v>110305.86</v>
      </c>
      <c r="H154" s="62"/>
      <c r="I154" s="104">
        <v>5</v>
      </c>
      <c r="J154" s="105">
        <v>3600</v>
      </c>
      <c r="K154" s="106">
        <f t="shared" si="53"/>
        <v>720</v>
      </c>
      <c r="L154" s="118">
        <v>5</v>
      </c>
      <c r="M154" s="105">
        <f t="shared" si="75"/>
        <v>3172.6231015247249</v>
      </c>
      <c r="N154" s="106">
        <f t="shared" si="68"/>
        <v>634.52462030494496</v>
      </c>
      <c r="O154" s="123">
        <f t="shared" si="69"/>
        <v>0</v>
      </c>
      <c r="P154" s="124">
        <f t="shared" si="70"/>
        <v>-85.47537969505504</v>
      </c>
      <c r="Q154" s="125">
        <f t="shared" si="71"/>
        <v>0.88128419486797915</v>
      </c>
      <c r="R154" s="293"/>
      <c r="S154" s="47">
        <v>1.1499999999999992</v>
      </c>
      <c r="T154" s="120">
        <v>1.2369444444444437</v>
      </c>
      <c r="U154" s="111">
        <v>15.383333333333233</v>
      </c>
      <c r="V154" s="112">
        <v>125.21499947758736</v>
      </c>
      <c r="W154" s="113"/>
      <c r="X154" s="116"/>
      <c r="Y154" s="282"/>
      <c r="Z154" s="283"/>
      <c r="AA154" s="172">
        <f t="shared" si="72"/>
        <v>-427.37689847527508</v>
      </c>
      <c r="AB154" s="110">
        <f t="shared" si="73"/>
        <v>0.88128419486797915</v>
      </c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</v>
      </c>
      <c r="J157" s="137">
        <f t="shared" si="76"/>
        <v>3471.4285714285716</v>
      </c>
      <c r="K157" s="138">
        <f t="shared" ref="K157" si="77">J157/I157</f>
        <v>867.85714285714289</v>
      </c>
      <c r="L157" s="136">
        <f t="shared" ref="L157:M157" si="78">AVERAGE(L141:L156)</f>
        <v>4</v>
      </c>
      <c r="M157" s="137">
        <f t="shared" si="78"/>
        <v>3077.4325801808368</v>
      </c>
      <c r="N157" s="138">
        <f>M157/L157</f>
        <v>769.3581450452092</v>
      </c>
      <c r="O157" s="139">
        <f>L157-I157</f>
        <v>0</v>
      </c>
      <c r="P157" s="140">
        <f>N157-K157</f>
        <v>-98.498997811933691</v>
      </c>
      <c r="Q157" s="141">
        <f>N157/K157</f>
        <v>0.88650321239777186</v>
      </c>
      <c r="R157" s="294"/>
      <c r="S157" s="142">
        <v>0.70833333333333337</v>
      </c>
      <c r="T157" s="143">
        <v>1.2369444444444437</v>
      </c>
      <c r="U157" s="144"/>
      <c r="V157" s="166"/>
      <c r="W157" s="167"/>
      <c r="X157" s="138"/>
      <c r="Y157" s="285"/>
      <c r="Z157" s="286"/>
      <c r="AA157" s="174">
        <f>M157-J157</f>
        <v>-393.99599124773476</v>
      </c>
      <c r="AB157" s="141">
        <f>M157/J157</f>
        <v>0.88650321239777186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285" priority="1" operator="greaterThan">
      <formula>0</formula>
    </cfRule>
  </conditionalFormatting>
  <conditionalFormatting sqref="P5:P157 AA5:AA157">
    <cfRule type="cellIs" dxfId="284" priority="4" operator="lessThan">
      <formula>0</formula>
    </cfRule>
  </conditionalFormatting>
  <conditionalFormatting sqref="Q5:Q157 AB5:AB157">
    <cfRule type="cellIs" dxfId="283" priority="2" operator="greaterThan">
      <formula>1</formula>
    </cfRule>
    <cfRule type="cellIs" dxfId="282" priority="3" operator="lessThan">
      <formula>0.8</formula>
    </cfRule>
  </conditionalFormatting>
  <conditionalFormatting sqref="AC5:AC6 R5:R157 AC90:AC95">
    <cfRule type="cellIs" dxfId="281" priority="5" operator="lessThan">
      <formula>0.8</formula>
    </cfRule>
  </conditionalFormatting>
  <conditionalFormatting sqref="AC12:AC20">
    <cfRule type="cellIs" dxfId="280" priority="13" operator="lessThan">
      <formula>0.8</formula>
    </cfRule>
  </conditionalFormatting>
  <conditionalFormatting sqref="AC22:AC27">
    <cfRule type="cellIs" dxfId="279" priority="12" operator="lessThan">
      <formula>0.8</formula>
    </cfRule>
  </conditionalFormatting>
  <conditionalFormatting sqref="AC39">
    <cfRule type="cellIs" dxfId="278" priority="11" operator="lessThan">
      <formula>0.8</formula>
    </cfRule>
  </conditionalFormatting>
  <conditionalFormatting sqref="AC56">
    <cfRule type="cellIs" dxfId="277" priority="7" operator="lessThan">
      <formula>0.8</formula>
    </cfRule>
  </conditionalFormatting>
  <conditionalFormatting sqref="AC73:AC78">
    <cfRule type="cellIs" dxfId="276" priority="6" operator="lessThan">
      <formula>0.8</formula>
    </cfRule>
  </conditionalFormatting>
  <conditionalFormatting sqref="AC107">
    <cfRule type="cellIs" dxfId="275" priority="10" operator="lessThan">
      <formula>0.8</formula>
    </cfRule>
  </conditionalFormatting>
  <conditionalFormatting sqref="AC124">
    <cfRule type="cellIs" dxfId="274" priority="9" operator="lessThan">
      <formula>0.8</formula>
    </cfRule>
  </conditionalFormatting>
  <conditionalFormatting sqref="AC141:AC146">
    <cfRule type="cellIs" dxfId="273" priority="8" operator="lessThan">
      <formula>0.8</formula>
    </cfRule>
  </conditionalFormatting>
  <dataValidations count="1">
    <dataValidation type="list" allowBlank="1" showInputMessage="1" showErrorMessage="1" sqref="Y5:Z157" xr:uid="{850ED440-2E37-4486-86B3-8A309FAF5A40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D977-D9B0-4B05-85C7-EE43F75EE27E}">
  <sheetPr codeName="工作表51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R22" sqref="P22:X38"/>
      <selection pane="bottomLeft" activeCell="Y26" sqref="Y2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61697</v>
      </c>
      <c r="E1" s="88" t="s">
        <v>3</v>
      </c>
      <c r="F1" s="89">
        <f>SUM(G5:G123)</f>
        <v>3168124.6500000004</v>
      </c>
      <c r="G1" s="90" t="s">
        <v>84</v>
      </c>
      <c r="H1" s="91">
        <f>L21+L38+L55+L72+L89+L106+L123</f>
        <v>143.25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46125</v>
      </c>
      <c r="B2" s="343"/>
      <c r="C2" s="92" t="s">
        <v>40</v>
      </c>
      <c r="D2" s="93">
        <f>AVERAGE(N21,N38,N55,N72,N89,N106,N123)</f>
        <v>103.31126846695051</v>
      </c>
      <c r="E2" s="93" t="s">
        <v>91</v>
      </c>
      <c r="F2" s="94">
        <f>F1/D1</f>
        <v>51.34973580563075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57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4465</v>
      </c>
      <c r="G5" s="148">
        <f t="shared" ref="G5:G7" si="0">E5*F5</f>
        <v>253478.05000000002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1782.5585139318898</v>
      </c>
      <c r="N5" s="152">
        <f>M5/L5</f>
        <v>74.273271413828738</v>
      </c>
      <c r="O5" s="154">
        <f>L5-I5</f>
        <v>0</v>
      </c>
      <c r="P5" s="155">
        <f>N5-K5</f>
        <v>-9.0600619195045908</v>
      </c>
      <c r="Q5" s="156">
        <f>N5/K5</f>
        <v>0.8912792569659449</v>
      </c>
      <c r="R5" s="292">
        <f>Q21</f>
        <v>0.89320374159216198</v>
      </c>
      <c r="S5" s="157">
        <v>0.25</v>
      </c>
      <c r="T5" s="158">
        <v>0.35436342592592596</v>
      </c>
      <c r="U5" s="159"/>
      <c r="V5" s="160">
        <v>150.2895966141823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-217.44148606811018</v>
      </c>
      <c r="AF5" s="132">
        <f>M5/J5</f>
        <v>0.8912792569659449</v>
      </c>
      <c r="AG5" s="367">
        <f>AF21</f>
        <v>0.89320374159216187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2765</v>
      </c>
      <c r="G6" s="103">
        <f t="shared" si="0"/>
        <v>213845.1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1788.8641711229948</v>
      </c>
      <c r="N6" s="106">
        <f>M6/L6</f>
        <v>77.776703092304118</v>
      </c>
      <c r="O6" s="108">
        <f>L6-I6</f>
        <v>0</v>
      </c>
      <c r="P6" s="109">
        <f>N6-K6</f>
        <v>-9.1798186468263197</v>
      </c>
      <c r="Q6" s="110">
        <f>N6/K6</f>
        <v>0.89443208556149734</v>
      </c>
      <c r="R6" s="293"/>
      <c r="S6" s="47">
        <v>0.35833333333333334</v>
      </c>
      <c r="T6" s="48">
        <v>0.42273148148148149</v>
      </c>
      <c r="U6" s="111">
        <v>5.7166666666666277</v>
      </c>
      <c r="V6" s="112">
        <v>92.740411864726994</v>
      </c>
      <c r="W6" s="113">
        <v>0.42273148148148149</v>
      </c>
      <c r="X6" s="116">
        <v>0.46111111111111108</v>
      </c>
      <c r="Y6" s="12"/>
      <c r="Z6" s="198"/>
      <c r="AA6" s="282"/>
      <c r="AB6" s="283"/>
      <c r="AC6" s="12">
        <v>3</v>
      </c>
      <c r="AD6" s="198"/>
      <c r="AE6" s="117">
        <f>M6-J6</f>
        <v>-211.13582887700522</v>
      </c>
      <c r="AF6" s="110">
        <f>M6/J6</f>
        <v>0.89443208556149734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5722</v>
      </c>
      <c r="G7" s="103">
        <f t="shared" si="0"/>
        <v>340573.44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1787.7997644980874</v>
      </c>
      <c r="N7" s="106">
        <f>M7/L7</f>
        <v>74.491656854086969</v>
      </c>
      <c r="O7" s="108">
        <f>L7-I7</f>
        <v>0</v>
      </c>
      <c r="P7" s="109">
        <f>N7-K7</f>
        <v>-8.8416764792463596</v>
      </c>
      <c r="Q7" s="110">
        <f>N7/K7</f>
        <v>0.89389988224904371</v>
      </c>
      <c r="R7" s="293"/>
      <c r="S7" s="47">
        <v>0.46111111111111108</v>
      </c>
      <c r="T7" s="48">
        <v>0.59446759259259263</v>
      </c>
      <c r="U7" s="111">
        <v>55.266666666666623</v>
      </c>
      <c r="V7" s="112">
        <v>192.0349285292499</v>
      </c>
      <c r="W7" s="113"/>
      <c r="X7" s="116"/>
      <c r="Y7" s="12"/>
      <c r="Z7" s="198"/>
      <c r="AA7" s="282"/>
      <c r="AB7" s="283"/>
      <c r="AC7" s="12">
        <v>5</v>
      </c>
      <c r="AD7" s="198"/>
      <c r="AE7" s="117">
        <f>M7-J7</f>
        <v>-212.20023550191263</v>
      </c>
      <c r="AF7" s="110">
        <f>M7/J7</f>
        <v>0.89389988224904371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1786.4074831843238</v>
      </c>
      <c r="N21" s="138">
        <f>M21/L21</f>
        <v>75.482006331731995</v>
      </c>
      <c r="O21" s="139">
        <f>L21-I21</f>
        <v>0</v>
      </c>
      <c r="P21" s="140">
        <f>N21-K21</f>
        <v>-9.0250359217891258</v>
      </c>
      <c r="Q21" s="141">
        <f>N21/K21</f>
        <v>0.89320374159216198</v>
      </c>
      <c r="R21" s="294"/>
      <c r="S21" s="142">
        <v>0.25</v>
      </c>
      <c r="T21" s="143">
        <v>0.59446759259259263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11</v>
      </c>
      <c r="AD21" s="180">
        <f>SUM(AD5:AD20)</f>
        <v>0</v>
      </c>
      <c r="AE21" s="168">
        <f>M21-J21</f>
        <v>-213.59251681567616</v>
      </c>
      <c r="AF21" s="141">
        <f>M21/J21</f>
        <v>0.89320374159216187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3425</v>
      </c>
      <c r="G22" s="148">
        <f t="shared" ref="G22:G25" si="5">E22*F22</f>
        <v>184128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1785.2960953011252</v>
      </c>
      <c r="N22" s="152">
        <f>M22/L22</f>
        <v>89.264804765056255</v>
      </c>
      <c r="O22" s="154">
        <f>L22-I22</f>
        <v>0</v>
      </c>
      <c r="P22" s="155">
        <f>N22-K22</f>
        <v>-10.735195234943745</v>
      </c>
      <c r="Q22" s="156">
        <f>N22/K22</f>
        <v>0.89264804765056249</v>
      </c>
      <c r="R22" s="292">
        <f>Q38</f>
        <v>0.88325190875046566</v>
      </c>
      <c r="S22" s="157">
        <v>0.25</v>
      </c>
      <c r="T22" s="158">
        <v>0.32993055555555556</v>
      </c>
      <c r="U22" s="159"/>
      <c r="V22" s="160">
        <v>115.10695651039242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-214.70390469887479</v>
      </c>
      <c r="AF22" s="156">
        <f>M22/J22</f>
        <v>0.8926480476505626</v>
      </c>
      <c r="AG22" s="362">
        <f>AF38</f>
        <v>0.8935222797824478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2095</v>
      </c>
      <c r="G23" s="103">
        <f t="shared" si="5"/>
        <v>99240.15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0.33402777777777776</v>
      </c>
      <c r="T23" s="48">
        <v>0.38289351851851849</v>
      </c>
      <c r="U23" s="111">
        <v>5.8999999999999631</v>
      </c>
      <c r="V23" s="112">
        <v>70.380739081746924</v>
      </c>
      <c r="W23" s="113"/>
      <c r="X23" s="116"/>
      <c r="Y23" s="12"/>
      <c r="Z23" s="198"/>
      <c r="AA23" s="282"/>
      <c r="AB23" s="283"/>
      <c r="AC23" s="12">
        <v>2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2685</v>
      </c>
      <c r="G24" s="103">
        <f t="shared" si="5"/>
        <v>192111.75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1788.6326750448834</v>
      </c>
      <c r="N24" s="106">
        <f>M24/L24</f>
        <v>81.301485229312888</v>
      </c>
      <c r="O24" s="108">
        <f>L24-I24</f>
        <v>0</v>
      </c>
      <c r="P24" s="109">
        <f>N24-K24</f>
        <v>-9.6076056797780183</v>
      </c>
      <c r="Q24" s="110">
        <f>N24/K24</f>
        <v>0.89431633752244177</v>
      </c>
      <c r="R24" s="293"/>
      <c r="S24" s="47">
        <v>0.38611111111111107</v>
      </c>
      <c r="T24" s="48">
        <v>0.44865740740740734</v>
      </c>
      <c r="U24" s="111">
        <v>4.6333333333333115</v>
      </c>
      <c r="V24" s="112">
        <v>90.068800736829544</v>
      </c>
      <c r="W24" s="113">
        <v>0.44865740740740734</v>
      </c>
      <c r="X24" s="116">
        <v>0.48819444444444438</v>
      </c>
      <c r="Y24" s="12"/>
      <c r="Z24" s="198"/>
      <c r="AA24" s="282"/>
      <c r="AB24" s="283"/>
      <c r="AC24" s="12">
        <v>3</v>
      </c>
      <c r="AD24" s="198"/>
      <c r="AE24" s="117">
        <f>M24-J24</f>
        <v>-211.3673249551166</v>
      </c>
      <c r="AF24" s="110">
        <f>M24/J24</f>
        <v>0.89431633752244166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3368</v>
      </c>
      <c r="G25" s="103">
        <f t="shared" si="5"/>
        <v>200530.72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1788.2494679135734</v>
      </c>
      <c r="N25" s="106">
        <f>M25/L25</f>
        <v>77.74997686580754</v>
      </c>
      <c r="O25" s="108">
        <f>L25-I25</f>
        <v>0</v>
      </c>
      <c r="P25" s="109">
        <f>N25-K25</f>
        <v>-9.2065448733228976</v>
      </c>
      <c r="Q25" s="110">
        <f>N25/K25</f>
        <v>0.89412473395678671</v>
      </c>
      <c r="R25" s="293"/>
      <c r="S25" s="47">
        <v>0.48819444444444438</v>
      </c>
      <c r="T25" s="48">
        <v>0.56666666666666665</v>
      </c>
      <c r="U25" s="111">
        <v>56.933333333333337</v>
      </c>
      <c r="V25" s="112">
        <v>113.00436746992315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-211.75053208642657</v>
      </c>
      <c r="AF25" s="110">
        <f>M25/J25</f>
        <v>0.89412473395678671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1787.0445595648955</v>
      </c>
      <c r="N38" s="138">
        <f>M38/L38</f>
        <v>82.162968255857265</v>
      </c>
      <c r="O38" s="139">
        <f>L38-I38</f>
        <v>0.25</v>
      </c>
      <c r="P38" s="140">
        <f>N38-K38</f>
        <v>-10.860287558096218</v>
      </c>
      <c r="Q38" s="141">
        <f>N38/K38</f>
        <v>0.88325190875046566</v>
      </c>
      <c r="R38" s="294"/>
      <c r="S38" s="142">
        <v>0.25</v>
      </c>
      <c r="T38" s="143">
        <v>0.56666666666666665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10</v>
      </c>
      <c r="AD38" s="180">
        <f>SUM(AD22:AD37)</f>
        <v>0</v>
      </c>
      <c r="AE38" s="168">
        <f>M38-J38</f>
        <v>-212.95544043510449</v>
      </c>
      <c r="AF38" s="141">
        <f>M38/J38</f>
        <v>0.8935222797824478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2226</v>
      </c>
      <c r="G39" s="148">
        <f t="shared" ref="G39:G41" si="9">E39*F39</f>
        <v>132090.84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1786.2164953622482</v>
      </c>
      <c r="N39" s="152">
        <f>M39/L39</f>
        <v>74.425687306760338</v>
      </c>
      <c r="O39" s="154">
        <f>L39-I39</f>
        <v>0</v>
      </c>
      <c r="P39" s="155">
        <f>N39-K39</f>
        <v>-8.9076460265729906</v>
      </c>
      <c r="Q39" s="156">
        <f>N39/K39</f>
        <v>0.89310824768112407</v>
      </c>
      <c r="R39" s="292">
        <f>Q55</f>
        <v>0.893826627323001</v>
      </c>
      <c r="S39" s="157">
        <v>0.25</v>
      </c>
      <c r="T39" s="158">
        <v>0.30192129629629627</v>
      </c>
      <c r="U39" s="159"/>
      <c r="V39" s="160">
        <v>74.772571156282922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-213.78350463775178</v>
      </c>
      <c r="AF39" s="156">
        <f>M39/J39</f>
        <v>0.89310824768112407</v>
      </c>
      <c r="AG39" s="277">
        <f>AF55</f>
        <v>0.893826627323001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4570</v>
      </c>
      <c r="G40" s="103">
        <f t="shared" si="9"/>
        <v>268121.90000000002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1788.7770659833434</v>
      </c>
      <c r="N40" s="106">
        <f>M40/L40</f>
        <v>77.772915912319277</v>
      </c>
      <c r="O40" s="108">
        <f>L40-I40</f>
        <v>0</v>
      </c>
      <c r="P40" s="109">
        <f>N40-K40</f>
        <v>-9.18360582681116</v>
      </c>
      <c r="Q40" s="110">
        <f>N40/K40</f>
        <v>0.89438853299167165</v>
      </c>
      <c r="R40" s="293"/>
      <c r="S40" s="47">
        <v>0.30486111111111108</v>
      </c>
      <c r="T40" s="48">
        <v>0.41130787037037031</v>
      </c>
      <c r="U40" s="111">
        <v>4.233333333333329</v>
      </c>
      <c r="V40" s="112">
        <v>153.28908516012541</v>
      </c>
      <c r="W40" s="113"/>
      <c r="X40" s="116"/>
      <c r="Y40" s="12"/>
      <c r="Z40" s="198"/>
      <c r="AA40" s="282"/>
      <c r="AB40" s="283"/>
      <c r="AC40" s="12">
        <v>5</v>
      </c>
      <c r="AD40" s="198"/>
      <c r="AE40" s="117">
        <f>M40-J40</f>
        <v>-211.22293401665661</v>
      </c>
      <c r="AF40" s="110">
        <f>M40/J40</f>
        <v>0.89438853299167165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2494</v>
      </c>
      <c r="G41" s="103">
        <f t="shared" si="9"/>
        <v>192910.9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1787.9662025924144</v>
      </c>
      <c r="N41" s="106">
        <f>M41/L41</f>
        <v>68.767930868939018</v>
      </c>
      <c r="O41" s="108">
        <f>L41-I41</f>
        <v>0</v>
      </c>
      <c r="P41" s="109">
        <f>N41-K41</f>
        <v>-8.1551460541379015</v>
      </c>
      <c r="Q41" s="110">
        <f>N41/K41</f>
        <v>0.89398310129620728</v>
      </c>
      <c r="R41" s="293"/>
      <c r="S41" s="47">
        <v>0.4145833333333333</v>
      </c>
      <c r="T41" s="48">
        <v>0.47269675925925925</v>
      </c>
      <c r="U41" s="111">
        <v>4.7166666666667112</v>
      </c>
      <c r="V41" s="112">
        <v>83.692857159734572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-212.03379740758555</v>
      </c>
      <c r="AF41" s="110">
        <f>M41/J41</f>
        <v>0.89398310129620717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1787.6532546460021</v>
      </c>
      <c r="N55" s="138">
        <f t="shared" ref="N55:N61" si="13">M55/L55</f>
        <v>73.465202245726118</v>
      </c>
      <c r="O55" s="139">
        <f t="shared" ref="O55:O61" si="14">L55-I55</f>
        <v>0</v>
      </c>
      <c r="P55" s="140">
        <f t="shared" ref="P55:P61" si="15">N55-K55</f>
        <v>-8.7265785761916987</v>
      </c>
      <c r="Q55" s="141">
        <f t="shared" ref="Q55:Q61" si="16">N55/K55</f>
        <v>0.893826627323001</v>
      </c>
      <c r="R55" s="294"/>
      <c r="S55" s="142">
        <v>0.25</v>
      </c>
      <c r="T55" s="143">
        <v>0.47269675925925925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9</v>
      </c>
      <c r="AD55" s="191">
        <f>SUM(AD39:AD54)</f>
        <v>0</v>
      </c>
      <c r="AE55" s="168">
        <f t="shared" ref="AE55:AE61" si="17">M55-J55</f>
        <v>-212.3467453539979</v>
      </c>
      <c r="AF55" s="141">
        <f t="shared" ref="AF55:AF61" si="18">M55/J55</f>
        <v>0.893826627323001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3696</v>
      </c>
      <c r="G56" s="148">
        <f t="shared" ref="G56:G61" si="19">E56*F56</f>
        <v>72811.199999999997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1" si="20">F56/V56*60</f>
        <v>1079.6419098143238</v>
      </c>
      <c r="N56" s="152">
        <f t="shared" si="13"/>
        <v>83.049377678024911</v>
      </c>
      <c r="O56" s="154">
        <f t="shared" si="14"/>
        <v>0</v>
      </c>
      <c r="P56" s="155">
        <f t="shared" si="15"/>
        <v>-9.2583146296673959</v>
      </c>
      <c r="Q56" s="156">
        <f t="shared" si="16"/>
        <v>0.89970159151193652</v>
      </c>
      <c r="R56" s="292">
        <f>Q72</f>
        <v>0.8992751470189978</v>
      </c>
      <c r="S56" s="157">
        <v>0.20833333333333334</v>
      </c>
      <c r="T56" s="158">
        <v>0.35097222222222224</v>
      </c>
      <c r="U56" s="159"/>
      <c r="V56" s="160">
        <v>205.40143725815363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-120.35809018567625</v>
      </c>
      <c r="AF56" s="156">
        <f t="shared" si="18"/>
        <v>0.89970159151193652</v>
      </c>
      <c r="AG56" s="277">
        <f>AF72</f>
        <v>0.8992751470189978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628</v>
      </c>
      <c r="G57" s="103">
        <f t="shared" si="19"/>
        <v>16987.400000000001</v>
      </c>
      <c r="H57" s="26"/>
      <c r="I57" s="104">
        <v>6</v>
      </c>
      <c r="J57" s="105">
        <v>3273</v>
      </c>
      <c r="K57" s="106">
        <f t="shared" ref="K57:K61" si="21">J57/I57</f>
        <v>545.5</v>
      </c>
      <c r="L57" s="107">
        <v>6</v>
      </c>
      <c r="M57" s="105">
        <f t="shared" si="20"/>
        <v>2965.5135168126108</v>
      </c>
      <c r="N57" s="106">
        <f t="shared" si="13"/>
        <v>494.25225280210179</v>
      </c>
      <c r="O57" s="108">
        <f t="shared" si="14"/>
        <v>0</v>
      </c>
      <c r="P57" s="109">
        <f t="shared" si="15"/>
        <v>-51.247747197898207</v>
      </c>
      <c r="Q57" s="110">
        <f t="shared" si="16"/>
        <v>0.90605362566838088</v>
      </c>
      <c r="R57" s="293"/>
      <c r="S57" s="47">
        <v>0.35486111111111107</v>
      </c>
      <c r="T57" s="48">
        <v>0.36368055555555551</v>
      </c>
      <c r="U57" s="111">
        <v>5.5999999999999162</v>
      </c>
      <c r="V57" s="112">
        <v>12.706062469915553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-307.48648318738924</v>
      </c>
      <c r="AF57" s="110">
        <f t="shared" si="18"/>
        <v>0.90605362566838088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1264</v>
      </c>
      <c r="G58" s="103">
        <f t="shared" si="19"/>
        <v>33129.440000000002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2962.0374263350377</v>
      </c>
      <c r="N58" s="106">
        <f t="shared" si="13"/>
        <v>493.67290438917297</v>
      </c>
      <c r="O58" s="108">
        <f t="shared" si="14"/>
        <v>0</v>
      </c>
      <c r="P58" s="109">
        <f t="shared" si="15"/>
        <v>-51.82709561082703</v>
      </c>
      <c r="Q58" s="110">
        <f t="shared" si="16"/>
        <v>0.90499157541553243</v>
      </c>
      <c r="R58" s="293"/>
      <c r="S58" s="47">
        <v>0.36666666666666664</v>
      </c>
      <c r="T58" s="48">
        <v>0.38444444444444442</v>
      </c>
      <c r="U58" s="111">
        <v>4.3000000000000327</v>
      </c>
      <c r="V58" s="112">
        <v>25.603997885279149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-310.96257366496229</v>
      </c>
      <c r="AF58" s="110">
        <f t="shared" si="18"/>
        <v>0.90499157541553243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1230</v>
      </c>
      <c r="G59" s="103">
        <f t="shared" si="19"/>
        <v>26961.600000000002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3265.8949763033124</v>
      </c>
      <c r="N59" s="106">
        <f t="shared" si="13"/>
        <v>544.31582938388544</v>
      </c>
      <c r="O59" s="108">
        <f t="shared" si="14"/>
        <v>0</v>
      </c>
      <c r="P59" s="109">
        <f t="shared" si="15"/>
        <v>-55.684170616114557</v>
      </c>
      <c r="Q59" s="110">
        <f t="shared" si="16"/>
        <v>0.90719304897314246</v>
      </c>
      <c r="R59" s="293"/>
      <c r="S59" s="47">
        <v>0.38749999999999996</v>
      </c>
      <c r="T59" s="48">
        <v>0.40318287037037032</v>
      </c>
      <c r="U59" s="111">
        <v>4.3999999999999684</v>
      </c>
      <c r="V59" s="112">
        <v>22.597174904728472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-334.10502369668757</v>
      </c>
      <c r="AF59" s="200">
        <f t="shared" si="18"/>
        <v>0.90719304897314235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4129</v>
      </c>
      <c r="G60" s="103">
        <f t="shared" si="19"/>
        <v>125356.44</v>
      </c>
      <c r="H60" s="13"/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2652.7180131291843</v>
      </c>
      <c r="N60" s="106">
        <f t="shared" si="13"/>
        <v>241.15618301174402</v>
      </c>
      <c r="O60" s="108">
        <f t="shared" si="14"/>
        <v>0</v>
      </c>
      <c r="P60" s="109">
        <f t="shared" si="15"/>
        <v>-31.571089715528728</v>
      </c>
      <c r="Q60" s="110">
        <f t="shared" si="16"/>
        <v>0.88423933770972796</v>
      </c>
      <c r="R60" s="293"/>
      <c r="S60" s="47">
        <v>0.40624999999999994</v>
      </c>
      <c r="T60" s="48">
        <v>0.471099537037037</v>
      </c>
      <c r="U60" s="111">
        <v>4.4166666666666643</v>
      </c>
      <c r="V60" s="112">
        <v>93.391004537177452</v>
      </c>
      <c r="W60" s="113">
        <v>0.471099537037037</v>
      </c>
      <c r="X60" s="116">
        <v>0.50972222222222208</v>
      </c>
      <c r="Y60" s="12"/>
      <c r="Z60" s="198"/>
      <c r="AA60" s="282"/>
      <c r="AB60" s="283"/>
      <c r="AC60" s="12">
        <v>2</v>
      </c>
      <c r="AD60" s="198"/>
      <c r="AE60" s="199">
        <f t="shared" si="17"/>
        <v>-347.28198687081567</v>
      </c>
      <c r="AF60" s="200">
        <f t="shared" si="18"/>
        <v>0.88423933770972807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2927</v>
      </c>
      <c r="G61" s="121">
        <f t="shared" si="19"/>
        <v>87722.19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2484.1730769230762</v>
      </c>
      <c r="N61" s="106">
        <f t="shared" si="13"/>
        <v>118.29395604395602</v>
      </c>
      <c r="O61" s="108">
        <f t="shared" si="14"/>
        <v>0</v>
      </c>
      <c r="P61" s="109">
        <f t="shared" si="15"/>
        <v>-14.563186813186846</v>
      </c>
      <c r="Q61" s="110">
        <f t="shared" si="16"/>
        <v>0.89038461538461511</v>
      </c>
      <c r="R61" s="293"/>
      <c r="S61" s="47">
        <v>0.50972222222222208</v>
      </c>
      <c r="T61" s="120">
        <v>0.55880787037037027</v>
      </c>
      <c r="U61" s="111">
        <v>55.616666666666518</v>
      </c>
      <c r="V61" s="112">
        <v>70.695557258645124</v>
      </c>
      <c r="W61" s="113"/>
      <c r="X61" s="116"/>
      <c r="Y61" s="12"/>
      <c r="Z61" s="198"/>
      <c r="AA61" s="282"/>
      <c r="AB61" s="283"/>
      <c r="AC61" s="12">
        <v>2</v>
      </c>
      <c r="AD61" s="198"/>
      <c r="AE61" s="199">
        <f t="shared" si="17"/>
        <v>-305.82692307692378</v>
      </c>
      <c r="AF61" s="200">
        <f t="shared" si="18"/>
        <v>0.89038461538461511</v>
      </c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</v>
      </c>
      <c r="J72" s="137">
        <f t="shared" si="22"/>
        <v>2856</v>
      </c>
      <c r="K72" s="138">
        <f t="shared" ref="K72" si="23">J72/I72</f>
        <v>272</v>
      </c>
      <c r="L72" s="136">
        <f t="shared" ref="L72:M72" si="24">AVERAGE(L56:L71)</f>
        <v>10.5</v>
      </c>
      <c r="M72" s="137">
        <f t="shared" si="24"/>
        <v>2568.3298198862576</v>
      </c>
      <c r="N72" s="138">
        <f>M72/L72</f>
        <v>244.60283998916739</v>
      </c>
      <c r="O72" s="139">
        <f>L72-I72</f>
        <v>0</v>
      </c>
      <c r="P72" s="140">
        <f>N72-K72</f>
        <v>-27.397160010832607</v>
      </c>
      <c r="Q72" s="141">
        <f>N72/K72</f>
        <v>0.8992751470189978</v>
      </c>
      <c r="R72" s="294"/>
      <c r="S72" s="142">
        <v>0.20833333333333334</v>
      </c>
      <c r="T72" s="143">
        <v>0.55880787037037027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12</v>
      </c>
      <c r="AD72" s="191">
        <f>SUM(AD56:AD71)</f>
        <v>0</v>
      </c>
      <c r="AE72" s="168">
        <f>M72-J72</f>
        <v>-287.67018011374239</v>
      </c>
      <c r="AF72" s="141">
        <f>M72/J72</f>
        <v>0.8992751470189978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1336</v>
      </c>
      <c r="G73" s="148">
        <f t="shared" ref="G73:G74" si="25">E73*F73</f>
        <v>77715.12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1607.3228571428608</v>
      </c>
      <c r="N73" s="152">
        <f>M73/L73</f>
        <v>84.595939849624258</v>
      </c>
      <c r="O73" s="154">
        <f>L73-I73</f>
        <v>0</v>
      </c>
      <c r="P73" s="155">
        <f>N73-K73</f>
        <v>-10.140902255638906</v>
      </c>
      <c r="Q73" s="156">
        <f>N73/K73</f>
        <v>0.89295714285714489</v>
      </c>
      <c r="R73" s="292">
        <f>Q89</f>
        <v>0.89277089473545557</v>
      </c>
      <c r="S73" s="157">
        <v>0.70833333333333337</v>
      </c>
      <c r="T73" s="158">
        <v>0.74296296296296305</v>
      </c>
      <c r="U73" s="159"/>
      <c r="V73" s="160">
        <v>49.871747697591083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-192.67714285713919</v>
      </c>
      <c r="AF73" s="156">
        <f>M73/J73</f>
        <v>0.89295714285714489</v>
      </c>
      <c r="AG73" s="277">
        <f>AF89</f>
        <v>0.89277089473545557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2665</v>
      </c>
      <c r="G74" s="103">
        <f t="shared" si="25"/>
        <v>119871.7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1606.6523639047793</v>
      </c>
      <c r="N74" s="106">
        <f>M74/L74</f>
        <v>76.507255424037112</v>
      </c>
      <c r="O74" s="108">
        <f>L74-I74</f>
        <v>0</v>
      </c>
      <c r="P74" s="109">
        <f>N74-K74</f>
        <v>-9.2070302902485963</v>
      </c>
      <c r="Q74" s="110">
        <f>N74/K74</f>
        <v>0.89258464661376635</v>
      </c>
      <c r="R74" s="293"/>
      <c r="S74" s="47">
        <v>0.74652777777777779</v>
      </c>
      <c r="T74" s="48">
        <v>0.81563657407407408</v>
      </c>
      <c r="U74" s="111">
        <v>5.1333333333332298</v>
      </c>
      <c r="V74" s="112">
        <v>99.523707550139761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-193.34763609522065</v>
      </c>
      <c r="AF74" s="110">
        <f>M74/J74</f>
        <v>0.89258464661376635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1606.98761052382</v>
      </c>
      <c r="N89" s="138">
        <f>M89/L89</f>
        <v>80.349380526190998</v>
      </c>
      <c r="O89" s="139">
        <f>L89-I89</f>
        <v>0</v>
      </c>
      <c r="P89" s="140">
        <f>N89-K89</f>
        <v>-9.6506194738090016</v>
      </c>
      <c r="Q89" s="141">
        <f>N89/K89</f>
        <v>0.89277089473545557</v>
      </c>
      <c r="R89" s="294"/>
      <c r="S89" s="142">
        <v>0.70833333333333337</v>
      </c>
      <c r="T89" s="143">
        <v>0.81563657407407408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4</v>
      </c>
      <c r="AD89" s="180">
        <f t="shared" si="31"/>
        <v>0</v>
      </c>
      <c r="AE89" s="168">
        <f>M89-J89</f>
        <v>-193.01238947618003</v>
      </c>
      <c r="AF89" s="141">
        <f>M89/J89</f>
        <v>0.89277089473545557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1150</v>
      </c>
      <c r="G90" s="148">
        <f t="shared" ref="G90:G91" si="32">E90*F90</f>
        <v>62203.500000000007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</v>
      </c>
      <c r="N90" s="152">
        <f>M90/L90</f>
        <v>89.3</v>
      </c>
      <c r="O90" s="154">
        <f>L90-I90</f>
        <v>1</v>
      </c>
      <c r="P90" s="155">
        <f>N90-K90</f>
        <v>-15.963157894736838</v>
      </c>
      <c r="Q90" s="156">
        <f>N90/K90</f>
        <v>0.84835000000000005</v>
      </c>
      <c r="R90" s="292">
        <f>Q106</f>
        <v>0.87072949781659414</v>
      </c>
      <c r="S90" s="157">
        <v>0.70833333333333337</v>
      </c>
      <c r="T90" s="158">
        <v>0.73516203703703709</v>
      </c>
      <c r="U90" s="159"/>
      <c r="V90" s="160">
        <v>38.633818589025758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-214</v>
      </c>
      <c r="AF90" s="156">
        <f>M90/J90</f>
        <v>0.89300000000000002</v>
      </c>
      <c r="AG90" s="362">
        <f>AF106</f>
        <v>0.89305589519650674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2608</v>
      </c>
      <c r="G91" s="103">
        <f t="shared" si="32"/>
        <v>132147.36000000002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1786.223580786027</v>
      </c>
      <c r="N91" s="106">
        <f>M91/L91</f>
        <v>89.311179039301351</v>
      </c>
      <c r="O91" s="108">
        <f>L91-I91</f>
        <v>0</v>
      </c>
      <c r="P91" s="109">
        <f>N91-K91</f>
        <v>-10.688820960698649</v>
      </c>
      <c r="Q91" s="110">
        <f>N91/K91</f>
        <v>0.89311179039301347</v>
      </c>
      <c r="R91" s="293"/>
      <c r="S91" s="47">
        <v>0.73819444444444449</v>
      </c>
      <c r="T91" s="48">
        <v>0.79902777777777778</v>
      </c>
      <c r="U91" s="111">
        <v>4.3666666666666565</v>
      </c>
      <c r="V91" s="112">
        <v>87.603814932921807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-213.77641921397299</v>
      </c>
      <c r="AF91" s="110">
        <f>M91/J91</f>
        <v>0.89311179039301347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120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1786.1117903930135</v>
      </c>
      <c r="N106" s="138">
        <f>M106/L106</f>
        <v>89.305589519650681</v>
      </c>
      <c r="O106" s="139">
        <f>L106-I106</f>
        <v>0.5</v>
      </c>
      <c r="P106" s="140">
        <f>N106-K106</f>
        <v>-13.258513044451888</v>
      </c>
      <c r="Q106" s="141">
        <f>N106/K106</f>
        <v>0.87072949781659414</v>
      </c>
      <c r="R106" s="294"/>
      <c r="S106" s="142">
        <v>0.70833333333333337</v>
      </c>
      <c r="T106" s="143">
        <v>0.79902777777777778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-213.88820960698649</v>
      </c>
      <c r="AF106" s="141">
        <f>M106/J106</f>
        <v>0.89305589519650674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2050</v>
      </c>
      <c r="G107" s="148">
        <f t="shared" ref="G107:G109" si="39">E107*F107</f>
        <v>97580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1789.6552486187843</v>
      </c>
      <c r="N107" s="152">
        <f>M107/L107</f>
        <v>77.811097766034095</v>
      </c>
      <c r="O107" s="154">
        <f>L107-I107</f>
        <v>0</v>
      </c>
      <c r="P107" s="155">
        <f>N107-K107</f>
        <v>-9.1454239730963423</v>
      </c>
      <c r="Q107" s="156">
        <f>N107/K107</f>
        <v>0.89482762430939211</v>
      </c>
      <c r="R107" s="292">
        <f>Q123</f>
        <v>0.8948252626037847</v>
      </c>
      <c r="S107" s="157">
        <v>0.70833333333333337</v>
      </c>
      <c r="T107" s="158">
        <v>0.75605324074074076</v>
      </c>
      <c r="U107" s="159"/>
      <c r="V107" s="160">
        <v>68.728320772913463</v>
      </c>
      <c r="W107" s="158"/>
      <c r="X107" s="169"/>
      <c r="Y107" s="196"/>
      <c r="Z107" s="197"/>
      <c r="AA107" s="295"/>
      <c r="AB107" s="296"/>
      <c r="AC107" s="196">
        <v>2</v>
      </c>
      <c r="AD107" s="197"/>
      <c r="AE107" s="115">
        <f>M107-J107</f>
        <v>-210.3447513812157</v>
      </c>
      <c r="AF107" s="156">
        <f>M107/J107</f>
        <v>0.89482762430939211</v>
      </c>
      <c r="AG107" s="277">
        <f>AF123</f>
        <v>0.89482526260378481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1833</v>
      </c>
      <c r="G108" s="103">
        <f t="shared" si="39"/>
        <v>104242.70999999999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1788.8212968471134</v>
      </c>
      <c r="N108" s="106">
        <f>M108/L108</f>
        <v>77.774838993352759</v>
      </c>
      <c r="O108" s="108">
        <f>L108-I108</f>
        <v>0</v>
      </c>
      <c r="P108" s="109">
        <f>N108-K108</f>
        <v>-9.1816827457776782</v>
      </c>
      <c r="Q108" s="110">
        <f>N108/K108</f>
        <v>0.89441064842355666</v>
      </c>
      <c r="R108" s="293"/>
      <c r="S108" s="47">
        <v>0.75972222222222219</v>
      </c>
      <c r="T108" s="48">
        <v>0.80240740740740735</v>
      </c>
      <c r="U108" s="111">
        <v>5.2833333333332533</v>
      </c>
      <c r="V108" s="112">
        <v>61.481826157730353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-211.17870315288656</v>
      </c>
      <c r="AF108" s="110">
        <f>M108/J108</f>
        <v>0.89441064842355678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2366</v>
      </c>
      <c r="G109" s="103">
        <f t="shared" si="39"/>
        <v>134365.13999999998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1790.4750301568117</v>
      </c>
      <c r="N109" s="106">
        <f>M109/L109</f>
        <v>77.846740441600517</v>
      </c>
      <c r="O109" s="108">
        <f>L109-I109</f>
        <v>0</v>
      </c>
      <c r="P109" s="109">
        <f>N109-K109</f>
        <v>-9.1097812975299206</v>
      </c>
      <c r="Q109" s="110">
        <f>N109/K109</f>
        <v>0.89523751507840588</v>
      </c>
      <c r="R109" s="293"/>
      <c r="S109" s="47">
        <v>0.80555555555555547</v>
      </c>
      <c r="T109" s="48">
        <v>0.86061342592592582</v>
      </c>
      <c r="U109" s="111">
        <v>4.5333333333332959</v>
      </c>
      <c r="V109" s="112">
        <v>79.286221594258691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-209.52496984318827</v>
      </c>
      <c r="AF109" s="110">
        <f>M109/J109</f>
        <v>0.89523751507840588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1789.6505252075697</v>
      </c>
      <c r="N123" s="138">
        <f>M123/L123</f>
        <v>77.810892400329109</v>
      </c>
      <c r="O123" s="139">
        <f>L123-I123</f>
        <v>0</v>
      </c>
      <c r="P123" s="140">
        <f>N123-K123</f>
        <v>-9.1456293388013279</v>
      </c>
      <c r="Q123" s="141">
        <f>N123/K123</f>
        <v>0.8948252626037847</v>
      </c>
      <c r="R123" s="294"/>
      <c r="S123" s="142">
        <v>0.70833333333333337</v>
      </c>
      <c r="T123" s="143">
        <v>0.86061342592592582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7</v>
      </c>
      <c r="AD123" s="180">
        <f t="shared" si="45"/>
        <v>0</v>
      </c>
      <c r="AE123" s="168">
        <f>M123-J123</f>
        <v>-210.34947479243033</v>
      </c>
      <c r="AF123" s="141">
        <f>M123/J123</f>
        <v>0.89482526260378481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272" priority="3" operator="greaterThan">
      <formula>0</formula>
    </cfRule>
  </conditionalFormatting>
  <conditionalFormatting sqref="P5:P123 AE5:AE123">
    <cfRule type="cellIs" dxfId="271" priority="6" operator="lessThan">
      <formula>0</formula>
    </cfRule>
  </conditionalFormatting>
  <conditionalFormatting sqref="Q5:Q123 AF5:AF123">
    <cfRule type="cellIs" dxfId="270" priority="4" operator="greaterThan">
      <formula>1</formula>
    </cfRule>
    <cfRule type="cellIs" dxfId="269" priority="5" operator="lessThan">
      <formula>0.8</formula>
    </cfRule>
  </conditionalFormatting>
  <conditionalFormatting sqref="AG5 R5:R123 AG39:AG90">
    <cfRule type="cellIs" dxfId="268" priority="7" operator="lessThan">
      <formula>0.8</formula>
    </cfRule>
  </conditionalFormatting>
  <conditionalFormatting sqref="AG22">
    <cfRule type="cellIs" dxfId="267" priority="10" operator="lessThan">
      <formula>0.8</formula>
    </cfRule>
  </conditionalFormatting>
  <conditionalFormatting sqref="AG37">
    <cfRule type="cellIs" dxfId="266" priority="9" operator="lessThan">
      <formula>0.8</formula>
    </cfRule>
  </conditionalFormatting>
  <conditionalFormatting sqref="AG105">
    <cfRule type="cellIs" dxfId="265" priority="2" operator="lessThan">
      <formula>0.8</formula>
    </cfRule>
  </conditionalFormatting>
  <conditionalFormatting sqref="AG107:AG123">
    <cfRule type="cellIs" dxfId="264" priority="1" operator="lessThan">
      <formula>0.8</formula>
    </cfRule>
  </conditionalFormatting>
  <dataValidations count="1">
    <dataValidation type="list" allowBlank="1" showInputMessage="1" showErrorMessage="1" sqref="AA5:AB123" xr:uid="{CBB81EB7-2FC7-4EBF-8A9F-1383CDF1F45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5EE5-9F59-4F37-B742-86D65C7DF692}">
  <sheetPr codeName="工作表52">
    <tabColor theme="9" tint="0.59999389629810485"/>
  </sheetPr>
  <dimension ref="B1:AR42"/>
  <sheetViews>
    <sheetView zoomScale="70" zoomScaleNormal="70" workbookViewId="0">
      <selection activeCell="T21" sqref="T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234</v>
      </c>
      <c r="D3" s="266"/>
      <c r="E3" s="3" t="s">
        <v>2</v>
      </c>
      <c r="F3" s="267">
        <f>'0412(18度C)'!D1+'0412(4度C)'!D1</f>
        <v>191499</v>
      </c>
      <c r="G3" s="268"/>
      <c r="H3" s="3" t="s">
        <v>3</v>
      </c>
      <c r="I3" s="269">
        <f>'0412(18度C)'!F1+'0412(4度C)'!F1</f>
        <v>5887717.4000000004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456.83285701437683</v>
      </c>
      <c r="F6" s="244" t="e">
        <f>AVERAGE(#REF!,D14:K14)</f>
        <v>#REF!</v>
      </c>
      <c r="G6" s="245">
        <f>AVERAGE(D14:K14)</f>
        <v>132.93051972234809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697.51344086021504</v>
      </c>
      <c r="N6" s="246"/>
      <c r="O6" s="232">
        <f>'0412(4度C)'!Y2</f>
        <v>0</v>
      </c>
      <c r="P6" s="232">
        <f>'0412(4度C)'!Z2</f>
        <v>0</v>
      </c>
      <c r="Q6" s="232">
        <f>'0412(4度C)'!AC2</f>
        <v>56</v>
      </c>
      <c r="R6" s="232">
        <f>'0412(4度C)'!AD2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407.43386800536638</v>
      </c>
      <c r="F7" s="240" t="e">
        <f>AVERAGE(#REF!,D15:K15)</f>
        <v>#REF!</v>
      </c>
      <c r="G7" s="241">
        <f>AVERAGE(D15:K15)</f>
        <v>118.93458791989659</v>
      </c>
      <c r="H7" s="242"/>
      <c r="I7" s="241">
        <f>AVERAGE(L15:O15)</f>
        <v>82.487186032781565</v>
      </c>
      <c r="J7" s="242"/>
      <c r="K7" s="241">
        <f>AVERAGE(D33:O33)</f>
        <v>662.22564810992003</v>
      </c>
      <c r="L7" s="242"/>
      <c r="M7" s="241">
        <f>AVERAGE(P33:X33)</f>
        <v>621.1534344395825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0.89072036142019462</v>
      </c>
      <c r="F8" s="236" t="e">
        <f>AVERAGE(D16:K16,#REF!)</f>
        <v>#REF!</v>
      </c>
      <c r="G8" s="225">
        <f>AVERAGE(D16:K16)</f>
        <v>0.89241805060151491</v>
      </c>
      <c r="H8" s="226"/>
      <c r="I8" s="225">
        <f>AVERAGE(L16:O16)</f>
        <v>0.88609146838527819</v>
      </c>
      <c r="J8" s="226"/>
      <c r="K8" s="225">
        <f>AVERAGE(D34:O34)</f>
        <v>0.89219749623486844</v>
      </c>
      <c r="L8" s="226"/>
      <c r="M8" s="225">
        <f>AVERAGE(P34:X34)</f>
        <v>0.89064792349671951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75.473555627506641</v>
      </c>
      <c r="F15" s="35">
        <v>82.179060209880248</v>
      </c>
      <c r="G15" s="35">
        <v>73.462462519698718</v>
      </c>
      <c r="H15" s="35">
        <v>244.62327332250075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80.331380526191012</v>
      </c>
      <c r="N15" s="35">
        <v>89.310589519650676</v>
      </c>
      <c r="O15" s="38">
        <v>77.819588052503036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0.89310374159216199</v>
      </c>
      <c r="F16" s="43">
        <f t="shared" si="0"/>
        <v>0.88342489725621276</v>
      </c>
      <c r="G16" s="43">
        <f t="shared" si="0"/>
        <v>0.89379329398966767</v>
      </c>
      <c r="H16" s="43">
        <f t="shared" si="0"/>
        <v>0.89935026956801745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0.8925708947354557</v>
      </c>
      <c r="N16" s="43">
        <f t="shared" si="1"/>
        <v>0.87077824781659408</v>
      </c>
      <c r="O16" s="46">
        <f t="shared" si="1"/>
        <v>0.89492526260378491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0.25</v>
      </c>
      <c r="F17" s="48">
        <v>0.25</v>
      </c>
      <c r="G17" s="48">
        <v>0.25</v>
      </c>
      <c r="H17" s="48">
        <v>0.20833333333333334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0.62652777777777768</v>
      </c>
      <c r="F18" s="48">
        <v>0.58729166666666666</v>
      </c>
      <c r="G18" s="48">
        <v>0.52803240740740731</v>
      </c>
      <c r="H18" s="48">
        <v>0.57350694444444428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0.82238425925925929</v>
      </c>
      <c r="N18" s="48">
        <v>0.80077546296296298</v>
      </c>
      <c r="O18" s="50">
        <v>0.86284722222222221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11</v>
      </c>
      <c r="F21" s="52">
        <v>10</v>
      </c>
      <c r="G21" s="52">
        <v>9</v>
      </c>
      <c r="H21" s="52">
        <v>11</v>
      </c>
      <c r="I21" s="52"/>
      <c r="J21" s="52"/>
      <c r="K21" s="53"/>
      <c r="L21" s="54"/>
      <c r="M21" s="55">
        <v>4</v>
      </c>
      <c r="N21" s="52">
        <v>3</v>
      </c>
      <c r="O21" s="56">
        <v>8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948.38709677419342</v>
      </c>
      <c r="X32" s="31">
        <v>875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290.41301183301516</v>
      </c>
      <c r="H33" s="35">
        <v>390.04613648722153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990.66937093275567</v>
      </c>
      <c r="N33" s="35">
        <v>893.02799832550045</v>
      </c>
      <c r="O33" s="35">
        <v>746.97172297110774</v>
      </c>
      <c r="P33" s="34">
        <v>267.0271956633751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596.2980932795823</v>
      </c>
      <c r="W33" s="35">
        <v>846.34890985486186</v>
      </c>
      <c r="X33" s="38">
        <v>774.9395389605105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0.88321482980143795</v>
      </c>
      <c r="H34" s="43">
        <f>H33/H32</f>
        <v>0.90010646881666512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0.9006085190297779</v>
      </c>
      <c r="N34" s="43">
        <f>N33/N32</f>
        <v>0.88780561237038058</v>
      </c>
      <c r="O34" s="43">
        <f>O33/O32</f>
        <v>0.88925205115608064</v>
      </c>
      <c r="P34" s="42">
        <f>P33/P32</f>
        <v>0.89009065221125028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0.89444713991937352</v>
      </c>
      <c r="W34" s="43">
        <f>W33/W32</f>
        <v>0.89240871447281367</v>
      </c>
      <c r="X34" s="46">
        <f>X33/X32</f>
        <v>0.88564518738344056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0.20833333333333334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0.47229166666666667</v>
      </c>
      <c r="H36" s="48">
        <v>0.33461805555555557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0.40643518518518518</v>
      </c>
      <c r="N36" s="48">
        <v>0.54229166666666673</v>
      </c>
      <c r="O36" s="48">
        <v>0.53288194444444459</v>
      </c>
      <c r="P36" s="47">
        <v>0.79493055555555558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0.84646990740740746</v>
      </c>
      <c r="W36" s="48">
        <v>1.2007754629629628</v>
      </c>
      <c r="X36" s="50">
        <v>1.2123263888888882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3.4444444444444446</v>
      </c>
      <c r="X37" s="61">
        <v>4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9BF7-5A73-4800-AA62-88EBF37130E3}">
  <sheetPr codeName="工作表53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3" sqref="L43"/>
      <selection pane="bottomLeft" activeCell="L43" sqref="L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125311</v>
      </c>
      <c r="E1" s="88" t="s">
        <v>3</v>
      </c>
      <c r="F1" s="89">
        <f>SUM(G5:G157)</f>
        <v>2475541.38</v>
      </c>
      <c r="G1" s="90" t="s">
        <v>84</v>
      </c>
      <c r="H1" s="91">
        <f>L21+L38+L55+L72+L89+L106+L123+L140+L157</f>
        <v>50.177777777777777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46124</v>
      </c>
      <c r="B2" s="343"/>
      <c r="C2" s="92" t="s">
        <v>40</v>
      </c>
      <c r="D2" s="93">
        <f>AVERAGE(N21,N38,N55,N72,N89,N106,N123,N140,N157)</f>
        <v>643.97133092310332</v>
      </c>
      <c r="E2" s="93" t="s">
        <v>91</v>
      </c>
      <c r="F2" s="94">
        <f>F1/D1</f>
        <v>19.755180151782366</v>
      </c>
      <c r="G2" s="95" t="s">
        <v>92</v>
      </c>
      <c r="H2" s="96">
        <f>COUNT(H5:H157)</f>
        <v>10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779</v>
      </c>
      <c r="G5" s="148">
        <f t="shared" ref="G5:G10" si="0">E5*F5</f>
        <v>13920.730000000001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2259.0815098468297</v>
      </c>
      <c r="N5" s="152">
        <f t="shared" ref="N5:N10" si="2">M5/L5</f>
        <v>376.5135849744716</v>
      </c>
      <c r="O5" s="154">
        <f t="shared" ref="O5:O10" si="3">L5-I5</f>
        <v>0</v>
      </c>
      <c r="P5" s="155">
        <f t="shared" ref="P5:P10" si="4">N5-K5</f>
        <v>-40.153081692195087</v>
      </c>
      <c r="Q5" s="156">
        <f t="shared" ref="Q5:Q10" si="5">N5/K5</f>
        <v>0.90363260393873179</v>
      </c>
      <c r="R5" s="292">
        <f>Q21</f>
        <v>0.88321482980143795</v>
      </c>
      <c r="S5" s="157">
        <v>0.20833333333333334</v>
      </c>
      <c r="T5" s="158">
        <v>0.22269675925925927</v>
      </c>
      <c r="U5" s="159"/>
      <c r="V5" s="160">
        <v>20.689824513312519</v>
      </c>
      <c r="W5" s="161"/>
      <c r="X5" s="162"/>
      <c r="Y5" s="295"/>
      <c r="Z5" s="296"/>
      <c r="AA5" s="115">
        <f t="shared" ref="AA5:AA10" si="6">M5-J5</f>
        <v>-240.9184901531703</v>
      </c>
      <c r="AB5" s="156">
        <f t="shared" ref="AB5:AB10" si="7">M5/J5</f>
        <v>0.9036326039387319</v>
      </c>
      <c r="AC5" s="277">
        <f>AB21</f>
        <v>0.88321482980143795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1584</v>
      </c>
      <c r="G6" s="103">
        <f t="shared" si="0"/>
        <v>31204.799999999999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2260.6012981903982</v>
      </c>
      <c r="N6" s="106">
        <f t="shared" si="2"/>
        <v>376.76688303173302</v>
      </c>
      <c r="O6" s="108">
        <f t="shared" si="3"/>
        <v>0</v>
      </c>
      <c r="P6" s="109">
        <f t="shared" si="4"/>
        <v>-39.899783634933669</v>
      </c>
      <c r="Q6" s="110">
        <f t="shared" si="5"/>
        <v>0.90424051927615923</v>
      </c>
      <c r="R6" s="293"/>
      <c r="S6" s="47">
        <v>0.22638888888888892</v>
      </c>
      <c r="T6" s="48">
        <v>0.25557870370370372</v>
      </c>
      <c r="U6" s="111">
        <v>5.3166666666666851</v>
      </c>
      <c r="V6" s="112">
        <v>42.041911625937367</v>
      </c>
      <c r="W6" s="113"/>
      <c r="X6" s="116"/>
      <c r="Y6" s="282"/>
      <c r="Z6" s="283"/>
      <c r="AA6" s="117">
        <f t="shared" si="6"/>
        <v>-239.39870180960179</v>
      </c>
      <c r="AB6" s="110">
        <f t="shared" si="7"/>
        <v>0.90424051927615934</v>
      </c>
      <c r="AC6" s="278"/>
    </row>
    <row r="7" spans="1:29" ht="15.75" customHeight="1">
      <c r="A7" s="288"/>
      <c r="B7" s="100" t="s">
        <v>114</v>
      </c>
      <c r="C7" s="280" t="s">
        <v>119</v>
      </c>
      <c r="D7" s="281"/>
      <c r="E7" s="101">
        <v>25.64</v>
      </c>
      <c r="F7" s="102">
        <v>1484</v>
      </c>
      <c r="G7" s="103">
        <f t="shared" si="0"/>
        <v>38049.760000000002</v>
      </c>
      <c r="H7" s="26"/>
      <c r="I7" s="104">
        <v>11</v>
      </c>
      <c r="J7" s="105">
        <v>3600</v>
      </c>
      <c r="K7" s="106">
        <f t="shared" si="8"/>
        <v>327.27272727272725</v>
      </c>
      <c r="L7" s="107">
        <v>11</v>
      </c>
      <c r="M7" s="105">
        <f t="shared" si="1"/>
        <v>3184.6211673151743</v>
      </c>
      <c r="N7" s="106">
        <f t="shared" si="2"/>
        <v>289.51101521047036</v>
      </c>
      <c r="O7" s="108">
        <f t="shared" si="3"/>
        <v>0</v>
      </c>
      <c r="P7" s="109">
        <f t="shared" si="4"/>
        <v>-37.76171206225689</v>
      </c>
      <c r="Q7" s="110">
        <f t="shared" si="5"/>
        <v>0.88461699092088175</v>
      </c>
      <c r="R7" s="293"/>
      <c r="S7" s="47">
        <v>0.2590277777777778</v>
      </c>
      <c r="T7" s="48">
        <v>0.2784375</v>
      </c>
      <c r="U7" s="111">
        <v>4.9666666666666703</v>
      </c>
      <c r="V7" s="112">
        <v>27.959369520571904</v>
      </c>
      <c r="W7" s="113"/>
      <c r="X7" s="116"/>
      <c r="Y7" s="282"/>
      <c r="Z7" s="283"/>
      <c r="AA7" s="117">
        <f t="shared" si="6"/>
        <v>-415.37883268482574</v>
      </c>
      <c r="AB7" s="110">
        <f t="shared" si="7"/>
        <v>0.88461699092088175</v>
      </c>
      <c r="AC7" s="278"/>
    </row>
    <row r="8" spans="1:29" ht="15.75" customHeight="1">
      <c r="A8" s="288"/>
      <c r="B8" s="100" t="s">
        <v>114</v>
      </c>
      <c r="C8" s="280" t="s">
        <v>227</v>
      </c>
      <c r="D8" s="281"/>
      <c r="E8" s="101">
        <v>29.52</v>
      </c>
      <c r="F8" s="102">
        <v>5931</v>
      </c>
      <c r="G8" s="103">
        <f t="shared" si="0"/>
        <v>175083.12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3152.1250891267614</v>
      </c>
      <c r="N8" s="106">
        <f t="shared" si="2"/>
        <v>262.67709076056343</v>
      </c>
      <c r="O8" s="108">
        <f t="shared" si="3"/>
        <v>0</v>
      </c>
      <c r="P8" s="109">
        <f t="shared" si="4"/>
        <v>-37.322909239436569</v>
      </c>
      <c r="Q8" s="110">
        <f t="shared" si="5"/>
        <v>0.87559030253521142</v>
      </c>
      <c r="R8" s="293"/>
      <c r="S8" s="47">
        <v>0.28125</v>
      </c>
      <c r="T8" s="48">
        <v>0.35964120370370367</v>
      </c>
      <c r="U8" s="111">
        <v>5</v>
      </c>
      <c r="V8" s="112">
        <v>112.89526587239102</v>
      </c>
      <c r="W8" s="113"/>
      <c r="X8" s="116"/>
      <c r="Y8" s="282"/>
      <c r="Z8" s="283"/>
      <c r="AA8" s="117">
        <f t="shared" si="6"/>
        <v>-447.8749108732386</v>
      </c>
      <c r="AB8" s="110">
        <f t="shared" si="7"/>
        <v>0.87559030253521153</v>
      </c>
      <c r="AC8" s="278"/>
    </row>
    <row r="9" spans="1:29" ht="15.75" customHeight="1">
      <c r="A9" s="288"/>
      <c r="B9" s="100" t="s">
        <v>114</v>
      </c>
      <c r="C9" s="280" t="s">
        <v>228</v>
      </c>
      <c r="D9" s="281"/>
      <c r="E9" s="101">
        <v>29.85</v>
      </c>
      <c r="F9" s="102">
        <v>6005</v>
      </c>
      <c r="G9" s="103">
        <f t="shared" si="0"/>
        <v>179249.25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3151.6500687072121</v>
      </c>
      <c r="N9" s="106">
        <f t="shared" si="2"/>
        <v>262.63750572560099</v>
      </c>
      <c r="O9" s="108">
        <f t="shared" si="3"/>
        <v>0</v>
      </c>
      <c r="P9" s="109">
        <f t="shared" si="4"/>
        <v>-37.362494274399012</v>
      </c>
      <c r="Q9" s="110">
        <f t="shared" si="5"/>
        <v>0.87545835241866998</v>
      </c>
      <c r="R9" s="293"/>
      <c r="S9" s="47">
        <v>0.36249999999999999</v>
      </c>
      <c r="T9" s="48">
        <v>0.44188657407407406</v>
      </c>
      <c r="U9" s="111">
        <v>5</v>
      </c>
      <c r="V9" s="112">
        <v>114.32106742351409</v>
      </c>
      <c r="W9" s="113"/>
      <c r="X9" s="116"/>
      <c r="Y9" s="282"/>
      <c r="Z9" s="283"/>
      <c r="AA9" s="117">
        <f t="shared" si="6"/>
        <v>-448.34993129278791</v>
      </c>
      <c r="AB9" s="110">
        <f t="shared" si="7"/>
        <v>0.87545835241866998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2038</v>
      </c>
      <c r="G10" s="121">
        <f t="shared" si="0"/>
        <v>58225.66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3126.2885649615191</v>
      </c>
      <c r="N10" s="106">
        <f t="shared" si="2"/>
        <v>260.52404708012659</v>
      </c>
      <c r="O10" s="108">
        <f t="shared" si="3"/>
        <v>0</v>
      </c>
      <c r="P10" s="109">
        <f t="shared" si="4"/>
        <v>-39.475952919873407</v>
      </c>
      <c r="Q10" s="110">
        <f t="shared" si="5"/>
        <v>0.86841349026708869</v>
      </c>
      <c r="R10" s="293"/>
      <c r="S10" s="47">
        <v>0.44513888888888886</v>
      </c>
      <c r="T10" s="120">
        <v>0.47229166666666667</v>
      </c>
      <c r="U10" s="111">
        <v>4.6833333333333194</v>
      </c>
      <c r="V10" s="112">
        <v>39.113471920179293</v>
      </c>
      <c r="W10" s="113"/>
      <c r="X10" s="116"/>
      <c r="Y10" s="282"/>
      <c r="Z10" s="283"/>
      <c r="AA10" s="117">
        <f t="shared" si="6"/>
        <v>-473.71143503848089</v>
      </c>
      <c r="AB10" s="110">
        <f t="shared" si="7"/>
        <v>0.86841349026708869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2855.7279496913161</v>
      </c>
      <c r="N21" s="138">
        <f>M21/L21</f>
        <v>290.41301183301516</v>
      </c>
      <c r="O21" s="139">
        <f>L21-I21</f>
        <v>0</v>
      </c>
      <c r="P21" s="140">
        <f>N21-K21</f>
        <v>-38.40054748901872</v>
      </c>
      <c r="Q21" s="141">
        <f>N21/K21</f>
        <v>0.88321482980143795</v>
      </c>
      <c r="R21" s="294"/>
      <c r="S21" s="142">
        <v>0.20833333333333334</v>
      </c>
      <c r="T21" s="143">
        <v>0.47229166666666667</v>
      </c>
      <c r="U21" s="144"/>
      <c r="V21" s="166"/>
      <c r="W21" s="167"/>
      <c r="X21" s="138"/>
      <c r="Y21" s="285"/>
      <c r="Z21" s="286"/>
      <c r="AA21" s="168">
        <f>M21-J21</f>
        <v>-377.60538364201739</v>
      </c>
      <c r="AB21" s="141">
        <f>M21/J21</f>
        <v>0.88321482980143795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1141</v>
      </c>
      <c r="G22" s="148">
        <f t="shared" ref="G22:G23" si="12">E22*F22</f>
        <v>16008.23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2339.5136378466591</v>
      </c>
      <c r="N22" s="152">
        <f>M22/L22</f>
        <v>389.91893964110983</v>
      </c>
      <c r="O22" s="154">
        <f>L22-I22</f>
        <v>0</v>
      </c>
      <c r="P22" s="155">
        <f>N22-K22</f>
        <v>-43.414393692223484</v>
      </c>
      <c r="Q22" s="156">
        <f>N22/K22</f>
        <v>0.89981293763333037</v>
      </c>
      <c r="R22" s="292">
        <f>Q38</f>
        <v>0.90010646881666512</v>
      </c>
      <c r="S22" s="157">
        <v>0.29166666666666669</v>
      </c>
      <c r="T22" s="158">
        <v>0.3119791666666667</v>
      </c>
      <c r="U22" s="159"/>
      <c r="V22" s="160">
        <v>29.262492379831613</v>
      </c>
      <c r="W22" s="158"/>
      <c r="X22" s="169"/>
      <c r="Y22" s="295"/>
      <c r="Z22" s="296"/>
      <c r="AA22" s="115">
        <f>M22-J22</f>
        <v>-260.48636215334091</v>
      </c>
      <c r="AB22" s="156">
        <f>M22/J22</f>
        <v>0.89981293763333037</v>
      </c>
      <c r="AC22" s="277">
        <f>AB38</f>
        <v>0.90010646881666512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1048</v>
      </c>
      <c r="G23" s="103">
        <f t="shared" si="12"/>
        <v>15185.52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2341.04</v>
      </c>
      <c r="N23" s="106">
        <f>M23/L23</f>
        <v>390.17333333333335</v>
      </c>
      <c r="O23" s="108">
        <f>L23-I23</f>
        <v>0</v>
      </c>
      <c r="P23" s="109">
        <f>N23-K23</f>
        <v>-43.159999999999968</v>
      </c>
      <c r="Q23" s="110">
        <f>N23/K23</f>
        <v>0.90040000000000009</v>
      </c>
      <c r="R23" s="293"/>
      <c r="S23" s="47">
        <v>0.31597222222222221</v>
      </c>
      <c r="T23" s="48">
        <v>0.33461805555555557</v>
      </c>
      <c r="U23" s="111">
        <v>5.7499999999999396</v>
      </c>
      <c r="V23" s="112">
        <v>26.859857157502649</v>
      </c>
      <c r="W23" s="113"/>
      <c r="X23" s="13"/>
      <c r="Y23" s="282"/>
      <c r="Z23" s="283"/>
      <c r="AA23" s="117">
        <f>M23-J23</f>
        <v>-258.96000000000004</v>
      </c>
      <c r="AB23" s="110">
        <f>M23/J23</f>
        <v>0.90039999999999998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2340.2768189233293</v>
      </c>
      <c r="N38" s="138">
        <f>M38/L38</f>
        <v>390.04613648722153</v>
      </c>
      <c r="O38" s="139">
        <f>L38-I38</f>
        <v>0</v>
      </c>
      <c r="P38" s="140">
        <f>N38-K38</f>
        <v>-43.287196846111783</v>
      </c>
      <c r="Q38" s="141">
        <f>N38/K38</f>
        <v>0.90010646881666512</v>
      </c>
      <c r="R38" s="294"/>
      <c r="S38" s="142">
        <v>0.29166666666666669</v>
      </c>
      <c r="T38" s="143">
        <v>0.33461805555555557</v>
      </c>
      <c r="U38" s="144"/>
      <c r="V38" s="166"/>
      <c r="W38" s="167"/>
      <c r="X38" s="138"/>
      <c r="Y38" s="285"/>
      <c r="Z38" s="286"/>
      <c r="AA38" s="168">
        <f>M38-J38</f>
        <v>-259.7231810766707</v>
      </c>
      <c r="AB38" s="141">
        <f>M38/J38</f>
        <v>0.90010646881666512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3729</v>
      </c>
      <c r="G39" s="148">
        <f t="shared" ref="G39" si="16">E39*F39</f>
        <v>69098.37000000001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2972.0081127982671</v>
      </c>
      <c r="N39" s="152">
        <f>M39/L39</f>
        <v>990.66937093275567</v>
      </c>
      <c r="O39" s="154">
        <f>L39-I39</f>
        <v>0</v>
      </c>
      <c r="P39" s="155">
        <f>N39-K39</f>
        <v>-109.33062906724433</v>
      </c>
      <c r="Q39" s="156">
        <f>N39/K39</f>
        <v>0.9006085190297779</v>
      </c>
      <c r="R39" s="292">
        <f>Q55</f>
        <v>0.9006085190297779</v>
      </c>
      <c r="S39" s="157">
        <v>0.35416666666666669</v>
      </c>
      <c r="T39" s="158">
        <v>0.40643518518518518</v>
      </c>
      <c r="U39" s="159"/>
      <c r="V39" s="112">
        <v>75.282432452494092</v>
      </c>
      <c r="W39" s="161"/>
      <c r="X39" s="162"/>
      <c r="Y39" s="295"/>
      <c r="Z39" s="296"/>
      <c r="AA39" s="115">
        <f>M39-J39</f>
        <v>-327.99188720173288</v>
      </c>
      <c r="AB39" s="156">
        <f>M39/J39</f>
        <v>0.9006085190297779</v>
      </c>
      <c r="AC39" s="277">
        <f>AB55</f>
        <v>0.9006085190297779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2972.0081127982671</v>
      </c>
      <c r="N55" s="138">
        <f t="shared" ref="N55:N60" si="20">M55/L55</f>
        <v>990.66937093275567</v>
      </c>
      <c r="O55" s="139">
        <f t="shared" ref="O55:O60" si="21">L55-I55</f>
        <v>0</v>
      </c>
      <c r="P55" s="140">
        <f t="shared" ref="P55:P60" si="22">N55-K55</f>
        <v>-109.33062906724433</v>
      </c>
      <c r="Q55" s="141">
        <f t="shared" ref="Q55:Q60" si="23">N55/K55</f>
        <v>0.9006085190297779</v>
      </c>
      <c r="R55" s="294"/>
      <c r="S55" s="142">
        <v>0.35416666666666669</v>
      </c>
      <c r="T55" s="143">
        <v>0.40643518518518518</v>
      </c>
      <c r="U55" s="144"/>
      <c r="V55" s="166"/>
      <c r="W55" s="99"/>
      <c r="X55" s="69"/>
      <c r="Y55" s="285"/>
      <c r="Z55" s="286"/>
      <c r="AA55" s="168">
        <f t="shared" ref="AA55:AA60" si="24">M55-J55</f>
        <v>-327.99188720173288</v>
      </c>
      <c r="AB55" s="141">
        <f t="shared" ref="AB55:AB60" si="25">M55/J55</f>
        <v>0.9006085190297779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1387</v>
      </c>
      <c r="G56" s="148">
        <f t="shared" ref="G56:G60" si="26">E56*F56</f>
        <v>25215.66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3176.7903296703307</v>
      </c>
      <c r="N56" s="152">
        <f t="shared" si="20"/>
        <v>1058.9301098901103</v>
      </c>
      <c r="O56" s="154">
        <f t="shared" si="21"/>
        <v>0</v>
      </c>
      <c r="P56" s="155">
        <f t="shared" si="22"/>
        <v>-141.06989010988968</v>
      </c>
      <c r="Q56" s="156">
        <f t="shared" si="23"/>
        <v>0.88244175824175863</v>
      </c>
      <c r="R56" s="292">
        <f>Q72</f>
        <v>0.88780561237038058</v>
      </c>
      <c r="S56" s="157">
        <v>0.25</v>
      </c>
      <c r="T56" s="158">
        <v>0.26818287037037036</v>
      </c>
      <c r="U56" s="159"/>
      <c r="V56" s="160">
        <v>26.196251991435677</v>
      </c>
      <c r="W56" s="161"/>
      <c r="X56" s="162"/>
      <c r="Y56" s="295"/>
      <c r="Z56" s="296"/>
      <c r="AA56" s="115">
        <f t="shared" si="24"/>
        <v>-423.20967032966928</v>
      </c>
      <c r="AB56" s="156">
        <f t="shared" si="25"/>
        <v>0.88244175824175852</v>
      </c>
      <c r="AC56" s="277">
        <f>AB72</f>
        <v>0.88780561237038058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2668</v>
      </c>
      <c r="G57" s="103">
        <f t="shared" si="26"/>
        <v>48504.24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3176.8465909090883</v>
      </c>
      <c r="N57" s="106">
        <f t="shared" si="20"/>
        <v>1058.9488636363628</v>
      </c>
      <c r="O57" s="108">
        <f t="shared" si="21"/>
        <v>0</v>
      </c>
      <c r="P57" s="109">
        <f t="shared" si="22"/>
        <v>-141.05113636363717</v>
      </c>
      <c r="Q57" s="110">
        <f t="shared" si="23"/>
        <v>0.88245738636363569</v>
      </c>
      <c r="R57" s="293"/>
      <c r="S57" s="47">
        <v>0.27916666666666667</v>
      </c>
      <c r="T57" s="48">
        <v>0.31415509259259261</v>
      </c>
      <c r="U57" s="111">
        <v>15.816666666666688</v>
      </c>
      <c r="V57" s="112">
        <v>50.389590878605006</v>
      </c>
      <c r="W57" s="113"/>
      <c r="X57" s="116"/>
      <c r="Y57" s="282"/>
      <c r="Z57" s="283"/>
      <c r="AA57" s="117">
        <f t="shared" si="24"/>
        <v>-423.15340909091174</v>
      </c>
      <c r="AB57" s="110">
        <f t="shared" si="25"/>
        <v>0.88245738636363558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1348</v>
      </c>
      <c r="G58" s="103">
        <f t="shared" si="26"/>
        <v>30033.440000000002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2948.3681467181409</v>
      </c>
      <c r="N58" s="106">
        <f t="shared" si="20"/>
        <v>589.67362934362814</v>
      </c>
      <c r="O58" s="108">
        <f t="shared" si="21"/>
        <v>0</v>
      </c>
      <c r="P58" s="109">
        <f t="shared" si="22"/>
        <v>-70.326370656371864</v>
      </c>
      <c r="Q58" s="110">
        <f t="shared" si="23"/>
        <v>0.89344489294489116</v>
      </c>
      <c r="R58" s="293"/>
      <c r="S58" s="47">
        <v>0.32430555555555557</v>
      </c>
      <c r="T58" s="48">
        <v>0.34334490740740742</v>
      </c>
      <c r="U58" s="111">
        <v>14.61666666666666</v>
      </c>
      <c r="V58" s="112">
        <v>27.43212379703273</v>
      </c>
      <c r="W58" s="113"/>
      <c r="X58" s="116"/>
      <c r="Y58" s="282"/>
      <c r="Z58" s="283"/>
      <c r="AA58" s="117">
        <f t="shared" si="24"/>
        <v>-351.63185328185909</v>
      </c>
      <c r="AB58" s="110">
        <f t="shared" si="25"/>
        <v>0.89344489294489116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5204</v>
      </c>
      <c r="G59" s="103">
        <f t="shared" si="26"/>
        <v>73012.12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2702.7987012987014</v>
      </c>
      <c r="N59" s="106">
        <f t="shared" si="20"/>
        <v>900.93290043290051</v>
      </c>
      <c r="O59" s="108">
        <f t="shared" si="21"/>
        <v>0</v>
      </c>
      <c r="P59" s="109">
        <f t="shared" si="22"/>
        <v>-99.06709956709949</v>
      </c>
      <c r="Q59" s="110">
        <f t="shared" si="23"/>
        <v>0.90093290043290053</v>
      </c>
      <c r="R59" s="293"/>
      <c r="S59" s="47">
        <v>0.35416666666666669</v>
      </c>
      <c r="T59" s="48">
        <v>0.43438657407407411</v>
      </c>
      <c r="U59" s="111">
        <v>15.583333333333345</v>
      </c>
      <c r="V59" s="112">
        <v>115.5246966227888</v>
      </c>
      <c r="W59" s="113"/>
      <c r="X59" s="116"/>
      <c r="Y59" s="282"/>
      <c r="Z59" s="283"/>
      <c r="AA59" s="117">
        <f t="shared" si="24"/>
        <v>-297.20129870129858</v>
      </c>
      <c r="AB59" s="110">
        <f t="shared" si="25"/>
        <v>0.90093290043290042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7460</v>
      </c>
      <c r="G60" s="103">
        <f t="shared" si="26"/>
        <v>106528.79999999999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3176.6722029372472</v>
      </c>
      <c r="N60" s="106">
        <f t="shared" si="20"/>
        <v>1058.8907343124158</v>
      </c>
      <c r="O60" s="108">
        <f t="shared" si="21"/>
        <v>0</v>
      </c>
      <c r="P60" s="109">
        <f t="shared" si="22"/>
        <v>-141.10926568758418</v>
      </c>
      <c r="Q60" s="110">
        <f t="shared" si="23"/>
        <v>0.88240894526034652</v>
      </c>
      <c r="R60" s="293"/>
      <c r="S60" s="47">
        <v>0.44444444444444448</v>
      </c>
      <c r="T60" s="48">
        <v>0.54229166666666673</v>
      </c>
      <c r="U60" s="111">
        <v>15</v>
      </c>
      <c r="V60" s="112">
        <v>140.90216786803987</v>
      </c>
      <c r="W60" s="113"/>
      <c r="X60" s="116"/>
      <c r="Y60" s="282"/>
      <c r="Z60" s="283"/>
      <c r="AA60" s="117">
        <f t="shared" si="24"/>
        <v>-423.32779706275278</v>
      </c>
      <c r="AB60" s="110">
        <f t="shared" si="25"/>
        <v>0.88240894526034641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3036.2951943067014</v>
      </c>
      <c r="N72" s="138">
        <f t="shared" ref="N72:N77" si="31">M72/L72</f>
        <v>893.02799832550045</v>
      </c>
      <c r="O72" s="139">
        <f t="shared" ref="O72:O77" si="32">L72-I72</f>
        <v>0</v>
      </c>
      <c r="P72" s="140">
        <f t="shared" ref="P72:P77" si="33">N72-K72</f>
        <v>-112.85435461567602</v>
      </c>
      <c r="Q72" s="141">
        <f t="shared" ref="Q72:Q77" si="34">N72/K72</f>
        <v>0.88780561237038058</v>
      </c>
      <c r="R72" s="294"/>
      <c r="S72" s="142">
        <v>0.25</v>
      </c>
      <c r="T72" s="143">
        <v>0.54229166666666673</v>
      </c>
      <c r="U72" s="144"/>
      <c r="V72" s="166"/>
      <c r="W72" s="99"/>
      <c r="X72" s="69"/>
      <c r="Y72" s="285"/>
      <c r="Z72" s="286"/>
      <c r="AA72" s="168">
        <f t="shared" ref="AA72:AA77" si="35">M72-J72</f>
        <v>-383.70480569329857</v>
      </c>
      <c r="AB72" s="141">
        <f t="shared" ref="AB72:AB77" si="36">M72/J72</f>
        <v>0.88780561237038058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1753</v>
      </c>
      <c r="G73" s="148">
        <f t="shared" ref="G73:G77" si="37">E73*F73</f>
        <v>43877.590000000004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2949.240594059404</v>
      </c>
      <c r="N73" s="152">
        <f t="shared" si="31"/>
        <v>737.31014851485099</v>
      </c>
      <c r="O73" s="154">
        <f t="shared" si="32"/>
        <v>0</v>
      </c>
      <c r="P73" s="155">
        <f t="shared" si="33"/>
        <v>-87.689851485149006</v>
      </c>
      <c r="Q73" s="156">
        <f t="shared" si="34"/>
        <v>0.89370927092709207</v>
      </c>
      <c r="R73" s="292">
        <f>Q89</f>
        <v>0.88925205115608064</v>
      </c>
      <c r="S73" s="157">
        <v>0.25</v>
      </c>
      <c r="T73" s="158">
        <v>0.27475694444444443</v>
      </c>
      <c r="U73" s="159"/>
      <c r="V73" s="160">
        <v>35.663417969989275</v>
      </c>
      <c r="W73" s="158"/>
      <c r="X73" s="169"/>
      <c r="Y73" s="295"/>
      <c r="Z73" s="296"/>
      <c r="AA73" s="115">
        <f t="shared" si="35"/>
        <v>-350.75940594059603</v>
      </c>
      <c r="AB73" s="156">
        <f t="shared" si="36"/>
        <v>0.89370927092709207</v>
      </c>
      <c r="AC73" s="277">
        <f>AB89</f>
        <v>0.88925205115608064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2124</v>
      </c>
      <c r="G74" s="103">
        <f t="shared" si="37"/>
        <v>52717.68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2943.2656031288602</v>
      </c>
      <c r="N74" s="106">
        <f t="shared" si="31"/>
        <v>735.81640078221506</v>
      </c>
      <c r="O74" s="108">
        <f t="shared" si="32"/>
        <v>0</v>
      </c>
      <c r="P74" s="109">
        <f t="shared" si="33"/>
        <v>-89.183599217784945</v>
      </c>
      <c r="Q74" s="110">
        <f t="shared" si="34"/>
        <v>0.89189866761480607</v>
      </c>
      <c r="R74" s="293"/>
      <c r="S74" s="47">
        <v>0.28541666666666671</v>
      </c>
      <c r="T74" s="48">
        <v>0.31547453703703709</v>
      </c>
      <c r="U74" s="111">
        <v>15.350000000000081</v>
      </c>
      <c r="V74" s="112">
        <v>43.298844611415284</v>
      </c>
      <c r="W74" s="113"/>
      <c r="X74" s="13"/>
      <c r="Y74" s="282"/>
      <c r="Z74" s="283"/>
      <c r="AA74" s="117">
        <f t="shared" si="35"/>
        <v>-356.73439687113978</v>
      </c>
      <c r="AB74" s="110">
        <f t="shared" si="36"/>
        <v>0.89189866761480607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3640</v>
      </c>
      <c r="G75" s="103">
        <f t="shared" si="37"/>
        <v>65119.6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3176.0266950959494</v>
      </c>
      <c r="N75" s="106">
        <f t="shared" si="31"/>
        <v>794.00667377398736</v>
      </c>
      <c r="O75" s="108">
        <f t="shared" si="32"/>
        <v>0</v>
      </c>
      <c r="P75" s="109">
        <f t="shared" si="33"/>
        <v>-105.99332622601264</v>
      </c>
      <c r="Q75" s="110">
        <f t="shared" si="34"/>
        <v>0.88222963752665262</v>
      </c>
      <c r="R75" s="293"/>
      <c r="S75" s="47">
        <v>0.32569444444444451</v>
      </c>
      <c r="T75" s="48">
        <v>0.37343750000000009</v>
      </c>
      <c r="U75" s="111">
        <v>14.716666666666676</v>
      </c>
      <c r="V75" s="112">
        <v>68.7651650841688</v>
      </c>
      <c r="W75" s="113"/>
      <c r="X75" s="13"/>
      <c r="Y75" s="282"/>
      <c r="Z75" s="283"/>
      <c r="AA75" s="117">
        <f t="shared" si="35"/>
        <v>-423.97330490405056</v>
      </c>
      <c r="AB75" s="110">
        <f t="shared" si="36"/>
        <v>0.88222963752665262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3614</v>
      </c>
      <c r="G76" s="103">
        <f t="shared" si="37"/>
        <v>108420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2700.729983978028</v>
      </c>
      <c r="N76" s="106">
        <f t="shared" si="31"/>
        <v>900.24332799267597</v>
      </c>
      <c r="O76" s="108">
        <f t="shared" si="32"/>
        <v>0</v>
      </c>
      <c r="P76" s="109">
        <f t="shared" si="33"/>
        <v>-99.756672007324028</v>
      </c>
      <c r="Q76" s="110">
        <f t="shared" si="34"/>
        <v>0.90024332799267592</v>
      </c>
      <c r="R76" s="293"/>
      <c r="S76" s="47">
        <v>0.38402777777777786</v>
      </c>
      <c r="T76" s="48">
        <v>0.43978009259259265</v>
      </c>
      <c r="U76" s="111">
        <v>15.249999999999986</v>
      </c>
      <c r="V76" s="112">
        <v>80.28940371173519</v>
      </c>
      <c r="W76" s="113"/>
      <c r="X76" s="116"/>
      <c r="Y76" s="282"/>
      <c r="Z76" s="283"/>
      <c r="AA76" s="117">
        <f t="shared" si="35"/>
        <v>-299.27001602197197</v>
      </c>
      <c r="AB76" s="110">
        <f t="shared" si="36"/>
        <v>0.90024332799267603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6254</v>
      </c>
      <c r="G77" s="103">
        <f t="shared" si="37"/>
        <v>104191.64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3170.171583159914</v>
      </c>
      <c r="N77" s="106">
        <f t="shared" si="31"/>
        <v>634.03431663198285</v>
      </c>
      <c r="O77" s="108">
        <f t="shared" si="32"/>
        <v>0</v>
      </c>
      <c r="P77" s="109">
        <f t="shared" si="33"/>
        <v>-85.965683368017153</v>
      </c>
      <c r="Q77" s="110">
        <f t="shared" si="34"/>
        <v>0.88060321754442061</v>
      </c>
      <c r="R77" s="293"/>
      <c r="S77" s="47">
        <v>0.45069444444444456</v>
      </c>
      <c r="T77" s="48">
        <v>0.53288194444444459</v>
      </c>
      <c r="U77" s="111">
        <v>15.716666666666752</v>
      </c>
      <c r="V77" s="112">
        <v>118.36583293891435</v>
      </c>
      <c r="W77" s="113"/>
      <c r="X77" s="116"/>
      <c r="Y77" s="282"/>
      <c r="Z77" s="283"/>
      <c r="AA77" s="117">
        <f t="shared" si="35"/>
        <v>-429.82841684008599</v>
      </c>
      <c r="AB77" s="110">
        <f t="shared" si="36"/>
        <v>0.8806032175444205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2987.886891884431</v>
      </c>
      <c r="N89" s="138">
        <f>M89/L89</f>
        <v>746.97172297110774</v>
      </c>
      <c r="O89" s="139">
        <f>L89-I89</f>
        <v>0</v>
      </c>
      <c r="P89" s="140">
        <f>N89-K89</f>
        <v>-93.028277028892262</v>
      </c>
      <c r="Q89" s="141">
        <f>N89/K89</f>
        <v>0.88925205115608064</v>
      </c>
      <c r="R89" s="294"/>
      <c r="S89" s="142">
        <v>0.25</v>
      </c>
      <c r="T89" s="143">
        <v>0.53288194444444459</v>
      </c>
      <c r="U89" s="144"/>
      <c r="V89" s="166"/>
      <c r="W89" s="167"/>
      <c r="X89" s="138"/>
      <c r="Y89" s="285"/>
      <c r="Z89" s="286"/>
      <c r="AA89" s="168">
        <f>M89-J89</f>
        <v>-372.11310811556905</v>
      </c>
      <c r="AB89" s="141">
        <f>M89/J89</f>
        <v>0.88925205115608064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1534</v>
      </c>
      <c r="G90" s="148">
        <f t="shared" ref="G90:G93" si="41">E90*F90</f>
        <v>39331.760000000002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3181.9168141592991</v>
      </c>
      <c r="N90" s="152">
        <f>M90/L90</f>
        <v>289.26516492357263</v>
      </c>
      <c r="O90" s="154">
        <f>L90-I90</f>
        <v>0</v>
      </c>
      <c r="P90" s="155">
        <f>N90-K90</f>
        <v>-38.007562349154625</v>
      </c>
      <c r="Q90" s="156">
        <f>N90/K90</f>
        <v>0.88386578171091645</v>
      </c>
      <c r="R90" s="292">
        <f>Q106</f>
        <v>0.89009065221125028</v>
      </c>
      <c r="S90" s="157">
        <v>0.70833333333333337</v>
      </c>
      <c r="T90" s="158">
        <v>0.72841435185185188</v>
      </c>
      <c r="U90" s="159"/>
      <c r="V90" s="160">
        <v>28.925960474651212</v>
      </c>
      <c r="W90" s="158"/>
      <c r="X90" s="169"/>
      <c r="Y90" s="295"/>
      <c r="Z90" s="296"/>
      <c r="AA90" s="115">
        <f>M90-J90</f>
        <v>-418.08318584070093</v>
      </c>
      <c r="AB90" s="156">
        <f>M90/J90</f>
        <v>0.88386578171091645</v>
      </c>
      <c r="AC90" s="277">
        <f>AB106</f>
        <v>0.89009065221125028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1507</v>
      </c>
      <c r="G91" s="103">
        <f t="shared" si="41"/>
        <v>43054.99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3125.8178161628794</v>
      </c>
      <c r="N91" s="106">
        <f>M91/L91</f>
        <v>260.48481801357326</v>
      </c>
      <c r="O91" s="108">
        <f>L91-I91</f>
        <v>0</v>
      </c>
      <c r="P91" s="109">
        <f>N91-K91</f>
        <v>-39.51518198642674</v>
      </c>
      <c r="Q91" s="110">
        <f>N91/K91</f>
        <v>0.86828272671191087</v>
      </c>
      <c r="R91" s="293"/>
      <c r="S91" s="47">
        <v>0.73194444444444451</v>
      </c>
      <c r="T91" s="48">
        <v>0.75202546296296302</v>
      </c>
      <c r="U91" s="111">
        <v>5.0833333333333819</v>
      </c>
      <c r="V91" s="112">
        <v>28.926829814731732</v>
      </c>
      <c r="W91" s="113"/>
      <c r="X91" s="13"/>
      <c r="Y91" s="282"/>
      <c r="Z91" s="283"/>
      <c r="AA91" s="117">
        <f>M91-J91</f>
        <v>-474.18218383712065</v>
      </c>
      <c r="AB91" s="110">
        <f>M91/J91</f>
        <v>0.86828272671191098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527</v>
      </c>
      <c r="G92" s="103">
        <f t="shared" si="41"/>
        <v>10629.59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3256.7700726392591</v>
      </c>
      <c r="N92" s="106">
        <f>M92/L92</f>
        <v>271.39750605327157</v>
      </c>
      <c r="O92" s="108">
        <f>L92-I92</f>
        <v>0</v>
      </c>
      <c r="P92" s="109">
        <f>N92-K92</f>
        <v>-28.60249394672843</v>
      </c>
      <c r="Q92" s="110">
        <f>N92/K92</f>
        <v>0.90465835351090529</v>
      </c>
      <c r="R92" s="293"/>
      <c r="S92" s="47">
        <v>0.75555555555555565</v>
      </c>
      <c r="T92" s="48">
        <v>0.76229166666666681</v>
      </c>
      <c r="U92" s="111">
        <v>5.0833333333333819</v>
      </c>
      <c r="V92" s="112">
        <v>9.7090059459971076</v>
      </c>
      <c r="W92" s="113"/>
      <c r="X92" s="13"/>
      <c r="Y92" s="282"/>
      <c r="Z92" s="283"/>
      <c r="AA92" s="117">
        <f>M92-J92</f>
        <v>-343.22992736074093</v>
      </c>
      <c r="AB92" s="110">
        <f>M92/J92</f>
        <v>0.90465835351090529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2261</v>
      </c>
      <c r="G93" s="103">
        <f t="shared" si="41"/>
        <v>46169.62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3252.8006888805676</v>
      </c>
      <c r="N93" s="106">
        <f>M93/L93</f>
        <v>250.2154376061975</v>
      </c>
      <c r="O93" s="108">
        <f>L93-I93</f>
        <v>0</v>
      </c>
      <c r="P93" s="109">
        <f>N93-K93</f>
        <v>-26.707639316879408</v>
      </c>
      <c r="Q93" s="110">
        <f>N93/K93</f>
        <v>0.90355574691126883</v>
      </c>
      <c r="R93" s="293"/>
      <c r="S93" s="47">
        <v>0.76597222222222228</v>
      </c>
      <c r="T93" s="48">
        <v>0.79493055555555558</v>
      </c>
      <c r="U93" s="111">
        <v>5.2999999999998693</v>
      </c>
      <c r="V93" s="112">
        <v>41.705598644190708</v>
      </c>
      <c r="W93" s="113"/>
      <c r="X93" s="116"/>
      <c r="Y93" s="282"/>
      <c r="Z93" s="283"/>
      <c r="AA93" s="117">
        <f>M93-J93</f>
        <v>-347.19931111943242</v>
      </c>
      <c r="AB93" s="110">
        <f>M93/J93</f>
        <v>0.90355574691126872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3204.3263479605012</v>
      </c>
      <c r="N106" s="138">
        <f>M106/L106</f>
        <v>267.0271956633751</v>
      </c>
      <c r="O106" s="139">
        <f>L106-I106</f>
        <v>0</v>
      </c>
      <c r="P106" s="140">
        <f>N106-K106</f>
        <v>-32.972804336624904</v>
      </c>
      <c r="Q106" s="141">
        <f>N106/K106</f>
        <v>0.89009065221125028</v>
      </c>
      <c r="R106" s="294"/>
      <c r="S106" s="142">
        <v>0.70833333333333337</v>
      </c>
      <c r="T106" s="143">
        <v>0.79493055555555558</v>
      </c>
      <c r="U106" s="144"/>
      <c r="V106" s="166"/>
      <c r="W106" s="167"/>
      <c r="X106" s="138"/>
      <c r="Y106" s="285"/>
      <c r="Z106" s="286"/>
      <c r="AA106" s="168">
        <f>M106-J106</f>
        <v>-395.67365203949885</v>
      </c>
      <c r="AB106" s="141">
        <f>M106/J106</f>
        <v>0.89009065221125028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1626</v>
      </c>
      <c r="G107" s="148">
        <f t="shared" ref="G107:G110" si="45">E107*F107</f>
        <v>36113.46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2686.5196452933169</v>
      </c>
      <c r="N107" s="152">
        <f>M107/L107</f>
        <v>671.62991132332922</v>
      </c>
      <c r="O107" s="154">
        <f>L107-I107</f>
        <v>0</v>
      </c>
      <c r="P107" s="155">
        <f>N107-K107</f>
        <v>-78.370088676670775</v>
      </c>
      <c r="Q107" s="156">
        <f>N107/K107</f>
        <v>0.89550654843110566</v>
      </c>
      <c r="R107" s="292">
        <f>Q123</f>
        <v>0.89444713991937352</v>
      </c>
      <c r="S107" s="157">
        <v>0.70833333333333337</v>
      </c>
      <c r="T107" s="158">
        <v>0.73354166666666676</v>
      </c>
      <c r="U107" s="159"/>
      <c r="V107" s="160">
        <v>36.314642318332389</v>
      </c>
      <c r="W107" s="161"/>
      <c r="X107" s="162"/>
      <c r="Y107" s="295"/>
      <c r="Z107" s="296"/>
      <c r="AA107" s="115">
        <f>M107-J107</f>
        <v>-313.4803547066831</v>
      </c>
      <c r="AB107" s="156">
        <f>M107/J107</f>
        <v>0.89550654843110566</v>
      </c>
      <c r="AC107" s="277">
        <f>AB123</f>
        <v>0.89444713991937352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2055</v>
      </c>
      <c r="G108" s="103">
        <f t="shared" si="45"/>
        <v>50429.7</v>
      </c>
      <c r="H108" s="26"/>
      <c r="I108" s="104">
        <v>4</v>
      </c>
      <c r="J108" s="105">
        <v>3000</v>
      </c>
      <c r="K108" s="106">
        <f t="shared" ref="K108:K152" si="46">J108/I108</f>
        <v>750</v>
      </c>
      <c r="L108" s="107">
        <v>4</v>
      </c>
      <c r="M108" s="105">
        <f>F108/V108*60</f>
        <v>2681.1923076923108</v>
      </c>
      <c r="N108" s="106">
        <f>M108/L108</f>
        <v>670.2980769230777</v>
      </c>
      <c r="O108" s="108">
        <f>L108-I108</f>
        <v>0</v>
      </c>
      <c r="P108" s="109">
        <f>N108-K108</f>
        <v>-79.701923076922299</v>
      </c>
      <c r="Q108" s="110">
        <f>N108/K108</f>
        <v>0.89373076923077022</v>
      </c>
      <c r="R108" s="293"/>
      <c r="S108" s="47">
        <v>0.7368055555555556</v>
      </c>
      <c r="T108" s="48">
        <v>0.76873842592592601</v>
      </c>
      <c r="U108" s="111">
        <v>4.6999999999999353</v>
      </c>
      <c r="V108" s="112">
        <v>45.987003485819976</v>
      </c>
      <c r="W108" s="113"/>
      <c r="X108" s="116"/>
      <c r="Y108" s="282"/>
      <c r="Z108" s="283"/>
      <c r="AA108" s="117">
        <f>M108-J108</f>
        <v>-318.80769230768919</v>
      </c>
      <c r="AB108" s="110">
        <f>M108/J108</f>
        <v>0.89373076923077022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1155</v>
      </c>
      <c r="G109" s="103">
        <f t="shared" si="45"/>
        <v>25964.400000000001</v>
      </c>
      <c r="H109" s="26"/>
      <c r="I109" s="104">
        <v>5</v>
      </c>
      <c r="J109" s="105">
        <v>3000</v>
      </c>
      <c r="K109" s="106">
        <f t="shared" si="46"/>
        <v>600</v>
      </c>
      <c r="L109" s="107">
        <v>5</v>
      </c>
      <c r="M109" s="105">
        <f>F109/V109*60</f>
        <v>2682.7537260468539</v>
      </c>
      <c r="N109" s="106">
        <f>M109/L109</f>
        <v>536.5507452093708</v>
      </c>
      <c r="O109" s="108">
        <f>L109-I109</f>
        <v>0</v>
      </c>
      <c r="P109" s="109">
        <f>N109-K109</f>
        <v>-63.449254790629197</v>
      </c>
      <c r="Q109" s="110">
        <f>N109/K109</f>
        <v>0.89425124201561801</v>
      </c>
      <c r="R109" s="293"/>
      <c r="S109" s="47">
        <v>0.77222222222222225</v>
      </c>
      <c r="T109" s="48">
        <v>0.79015046296296299</v>
      </c>
      <c r="U109" s="111">
        <v>5.0166666666665982</v>
      </c>
      <c r="V109" s="112">
        <v>25.83166666666655</v>
      </c>
      <c r="W109" s="113"/>
      <c r="X109" s="116"/>
      <c r="Y109" s="282"/>
      <c r="Z109" s="283"/>
      <c r="AA109" s="117">
        <f>M109-J109</f>
        <v>-317.2462739531461</v>
      </c>
      <c r="AB109" s="110">
        <f>M109/J109</f>
        <v>0.89425124201561801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3440</v>
      </c>
      <c r="G110" s="103">
        <f t="shared" si="45"/>
        <v>80048.800000000003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2682.8999999999996</v>
      </c>
      <c r="N110" s="106">
        <f>M110/L110</f>
        <v>536.57999999999993</v>
      </c>
      <c r="O110" s="108">
        <f>L110-I110</f>
        <v>0</v>
      </c>
      <c r="P110" s="109">
        <f>N110-K110</f>
        <v>-63.420000000000073</v>
      </c>
      <c r="Q110" s="110">
        <f>N110/K110</f>
        <v>0.89429999999999987</v>
      </c>
      <c r="R110" s="293"/>
      <c r="S110" s="47">
        <v>0.79305555555555562</v>
      </c>
      <c r="T110" s="48">
        <v>0.84646990740740746</v>
      </c>
      <c r="U110" s="111">
        <v>5</v>
      </c>
      <c r="V110" s="112">
        <v>76.93167840769317</v>
      </c>
      <c r="W110" s="113"/>
      <c r="X110" s="116"/>
      <c r="Y110" s="282"/>
      <c r="Z110" s="283"/>
      <c r="AA110" s="117">
        <f>M110-J110</f>
        <v>-317.10000000000036</v>
      </c>
      <c r="AB110" s="110">
        <f>M110/J110</f>
        <v>0.89429999999999987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2683.3414197581205</v>
      </c>
      <c r="N123" s="138">
        <f t="shared" ref="N123:N132" si="50">M123/L123</f>
        <v>596.2980932795823</v>
      </c>
      <c r="O123" s="139">
        <f t="shared" ref="O123:O132" si="51">L123-I123</f>
        <v>0</v>
      </c>
      <c r="P123" s="140">
        <f t="shared" ref="P123:P132" si="52">N123-K123</f>
        <v>-70.368573387084325</v>
      </c>
      <c r="Q123" s="141">
        <f t="shared" ref="Q123:Q132" si="53">N123/K123</f>
        <v>0.89444713991937352</v>
      </c>
      <c r="R123" s="294"/>
      <c r="S123" s="142">
        <v>0.70833333333333337</v>
      </c>
      <c r="T123" s="143">
        <v>0.84646990740740746</v>
      </c>
      <c r="U123" s="144"/>
      <c r="V123" s="166"/>
      <c r="W123" s="99"/>
      <c r="X123" s="69"/>
      <c r="Y123" s="285"/>
      <c r="Z123" s="286"/>
      <c r="AA123" s="168">
        <f t="shared" ref="AA123:AA132" si="54">M123-J123</f>
        <v>-316.65858024187946</v>
      </c>
      <c r="AB123" s="141">
        <f t="shared" ref="AB123:AB132" si="55">M123/J123</f>
        <v>0.89444713991937352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716</v>
      </c>
      <c r="G124" s="148">
        <f t="shared" ref="G124:G132" si="56">E124*F124</f>
        <v>13016.88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7">F124/V124*60</f>
        <v>2700.7452961672475</v>
      </c>
      <c r="N124" s="152">
        <f t="shared" si="50"/>
        <v>675.18632404181187</v>
      </c>
      <c r="O124" s="154">
        <f t="shared" si="51"/>
        <v>0</v>
      </c>
      <c r="P124" s="155">
        <f t="shared" si="52"/>
        <v>-74.813675958188128</v>
      </c>
      <c r="Q124" s="156">
        <f t="shared" si="53"/>
        <v>0.90024843205574911</v>
      </c>
      <c r="R124" s="292">
        <f>Q140</f>
        <v>0.89240871447281367</v>
      </c>
      <c r="S124" s="157">
        <v>0.70833333333333337</v>
      </c>
      <c r="T124" s="158">
        <v>0.71937499999999999</v>
      </c>
      <c r="U124" s="159"/>
      <c r="V124" s="160">
        <v>15.906720289753546</v>
      </c>
      <c r="W124" s="161"/>
      <c r="X124" s="162"/>
      <c r="Y124" s="295"/>
      <c r="Z124" s="296"/>
      <c r="AA124" s="115">
        <f t="shared" si="54"/>
        <v>-299.25470383275251</v>
      </c>
      <c r="AB124" s="156">
        <f t="shared" si="55"/>
        <v>0.90024843205574911</v>
      </c>
      <c r="AC124" s="277">
        <f>AB140</f>
        <v>0.89240871447281367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2432</v>
      </c>
      <c r="G125" s="103">
        <f t="shared" si="56"/>
        <v>34120.959999999999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2703.3151742993909</v>
      </c>
      <c r="N125" s="106">
        <f t="shared" si="50"/>
        <v>901.10505809979702</v>
      </c>
      <c r="O125" s="108">
        <f t="shared" si="51"/>
        <v>0</v>
      </c>
      <c r="P125" s="109">
        <f t="shared" si="52"/>
        <v>-98.89494190020298</v>
      </c>
      <c r="Q125" s="110">
        <f t="shared" si="53"/>
        <v>0.90110505809979702</v>
      </c>
      <c r="R125" s="293"/>
      <c r="S125" s="47">
        <v>0.72916666666666663</v>
      </c>
      <c r="T125" s="48">
        <v>0.76664351851851853</v>
      </c>
      <c r="U125" s="111">
        <v>15</v>
      </c>
      <c r="V125" s="112">
        <v>53.978167764998986</v>
      </c>
      <c r="W125" s="113"/>
      <c r="X125" s="116"/>
      <c r="Y125" s="282"/>
      <c r="Z125" s="283"/>
      <c r="AA125" s="117">
        <f t="shared" si="54"/>
        <v>-296.68482570060905</v>
      </c>
      <c r="AB125" s="110">
        <f t="shared" si="55"/>
        <v>0.90110505809979702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1432</v>
      </c>
      <c r="G126" s="103">
        <f t="shared" si="56"/>
        <v>26033.759999999998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3179.4831732776738</v>
      </c>
      <c r="N126" s="106">
        <f t="shared" si="50"/>
        <v>1059.8277244258913</v>
      </c>
      <c r="O126" s="108">
        <f t="shared" si="51"/>
        <v>0</v>
      </c>
      <c r="P126" s="109">
        <f t="shared" si="52"/>
        <v>-140.17227557410865</v>
      </c>
      <c r="Q126" s="110">
        <f t="shared" si="53"/>
        <v>0.88318977035490942</v>
      </c>
      <c r="R126" s="293"/>
      <c r="S126" s="47">
        <v>0.77708333333333324</v>
      </c>
      <c r="T126" s="48">
        <v>0.79584490740740732</v>
      </c>
      <c r="U126" s="111">
        <v>15.033333333333179</v>
      </c>
      <c r="V126" s="112">
        <v>27.023259856232098</v>
      </c>
      <c r="W126" s="113"/>
      <c r="X126" s="116"/>
      <c r="Y126" s="282"/>
      <c r="Z126" s="283"/>
      <c r="AA126" s="117">
        <f t="shared" si="54"/>
        <v>-420.51682672232619</v>
      </c>
      <c r="AB126" s="110">
        <f t="shared" si="55"/>
        <v>0.88318977035490942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762</v>
      </c>
      <c r="G127" s="103">
        <f t="shared" si="56"/>
        <v>19072.86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2944.7391262136011</v>
      </c>
      <c r="N127" s="106">
        <f t="shared" si="50"/>
        <v>736.18478155340028</v>
      </c>
      <c r="O127" s="108">
        <f t="shared" si="51"/>
        <v>0</v>
      </c>
      <c r="P127" s="109">
        <f t="shared" si="52"/>
        <v>-88.815218446599715</v>
      </c>
      <c r="Q127" s="110">
        <f t="shared" si="53"/>
        <v>0.8923451897616973</v>
      </c>
      <c r="R127" s="293"/>
      <c r="S127" s="47">
        <v>0.80624999999999991</v>
      </c>
      <c r="T127" s="48">
        <v>0.81702546296296286</v>
      </c>
      <c r="U127" s="111">
        <v>14.983333333333331</v>
      </c>
      <c r="V127" s="112">
        <v>15.525993319071222</v>
      </c>
      <c r="W127" s="113"/>
      <c r="X127" s="116"/>
      <c r="Y127" s="282"/>
      <c r="Z127" s="283"/>
      <c r="AA127" s="117">
        <f t="shared" si="54"/>
        <v>-355.26087378639886</v>
      </c>
      <c r="AB127" s="110">
        <f t="shared" si="55"/>
        <v>0.8923451897616973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3144</v>
      </c>
      <c r="G128" s="103">
        <f t="shared" si="56"/>
        <v>44896.32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3179.8669194312838</v>
      </c>
      <c r="N128" s="106">
        <f t="shared" si="50"/>
        <v>1059.955639810428</v>
      </c>
      <c r="O128" s="108">
        <f t="shared" si="51"/>
        <v>0</v>
      </c>
      <c r="P128" s="109">
        <f t="shared" si="52"/>
        <v>-140.04436018957199</v>
      </c>
      <c r="Q128" s="110">
        <f t="shared" si="53"/>
        <v>0.88329636650869003</v>
      </c>
      <c r="R128" s="293"/>
      <c r="S128" s="47">
        <v>0.82708333333333317</v>
      </c>
      <c r="T128" s="48">
        <v>0.86827546296296276</v>
      </c>
      <c r="U128" s="111">
        <v>15</v>
      </c>
      <c r="V128" s="112">
        <v>59.323237349108339</v>
      </c>
      <c r="W128" s="113">
        <v>0.86827546296296276</v>
      </c>
      <c r="X128" s="116">
        <v>0.92083333333333306</v>
      </c>
      <c r="Y128" s="282"/>
      <c r="Z128" s="283"/>
      <c r="AA128" s="117">
        <f t="shared" si="54"/>
        <v>-420.1330805687162</v>
      </c>
      <c r="AB128" s="110">
        <f t="shared" si="55"/>
        <v>0.88329636650868992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1386</v>
      </c>
      <c r="G129" s="121">
        <f t="shared" si="56"/>
        <v>25197.48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2700.745296167247</v>
      </c>
      <c r="N129" s="106">
        <f t="shared" si="50"/>
        <v>675.18632404181176</v>
      </c>
      <c r="O129" s="108">
        <f t="shared" si="51"/>
        <v>0</v>
      </c>
      <c r="P129" s="109">
        <f t="shared" si="52"/>
        <v>-74.813675958188242</v>
      </c>
      <c r="Q129" s="110">
        <f t="shared" si="53"/>
        <v>0.900248432055749</v>
      </c>
      <c r="R129" s="293"/>
      <c r="S129" s="47">
        <v>0.92083333333333306</v>
      </c>
      <c r="T129" s="120">
        <v>0.94221064814814792</v>
      </c>
      <c r="U129" s="111">
        <v>75.683333333333223</v>
      </c>
      <c r="V129" s="112">
        <v>30.791500449159798</v>
      </c>
      <c r="W129" s="113"/>
      <c r="X129" s="116"/>
      <c r="Y129" s="282"/>
      <c r="Z129" s="283"/>
      <c r="AA129" s="117">
        <f t="shared" si="54"/>
        <v>-299.25470383275297</v>
      </c>
      <c r="AB129" s="110">
        <f t="shared" si="55"/>
        <v>0.900248432055749</v>
      </c>
      <c r="AC129" s="278"/>
    </row>
    <row r="130" spans="1:29" ht="15.75" customHeight="1">
      <c r="A130" s="299"/>
      <c r="B130" s="100" t="s">
        <v>120</v>
      </c>
      <c r="C130" s="280" t="s">
        <v>156</v>
      </c>
      <c r="D130" s="281"/>
      <c r="E130" s="101">
        <v>25.03</v>
      </c>
      <c r="F130" s="102">
        <v>1537</v>
      </c>
      <c r="G130" s="121">
        <f t="shared" si="56"/>
        <v>38471.11</v>
      </c>
      <c r="H130" s="62"/>
      <c r="I130" s="104">
        <v>4</v>
      </c>
      <c r="J130" s="105">
        <v>3300</v>
      </c>
      <c r="K130" s="106">
        <f t="shared" si="46"/>
        <v>825</v>
      </c>
      <c r="L130" s="107">
        <v>4</v>
      </c>
      <c r="M130" s="105">
        <f t="shared" si="57"/>
        <v>2944.7391262136007</v>
      </c>
      <c r="N130" s="106">
        <f t="shared" si="50"/>
        <v>736.18478155340017</v>
      </c>
      <c r="O130" s="123">
        <f t="shared" si="51"/>
        <v>0</v>
      </c>
      <c r="P130" s="124">
        <f t="shared" si="52"/>
        <v>-88.815218446599829</v>
      </c>
      <c r="Q130" s="125">
        <f t="shared" si="53"/>
        <v>0.89234518976169719</v>
      </c>
      <c r="R130" s="293"/>
      <c r="S130" s="47">
        <v>0.9527777777777775</v>
      </c>
      <c r="T130" s="120">
        <v>0.97452546296296272</v>
      </c>
      <c r="U130" s="111">
        <v>15.216666666666594</v>
      </c>
      <c r="V130" s="112">
        <v>31.31686578925521</v>
      </c>
      <c r="W130" s="113"/>
      <c r="X130" s="116"/>
      <c r="Y130" s="282"/>
      <c r="Z130" s="283"/>
      <c r="AA130" s="117">
        <f t="shared" si="54"/>
        <v>-355.26087378639932</v>
      </c>
      <c r="AB130" s="110">
        <f t="shared" si="55"/>
        <v>0.89234518976169719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6230</v>
      </c>
      <c r="G131" s="121">
        <f t="shared" si="56"/>
        <v>87406.9</v>
      </c>
      <c r="H131" s="62"/>
      <c r="I131" s="104">
        <v>3</v>
      </c>
      <c r="J131" s="105">
        <v>3000</v>
      </c>
      <c r="K131" s="106">
        <f t="shared" si="46"/>
        <v>1000</v>
      </c>
      <c r="L131" s="118">
        <v>3</v>
      </c>
      <c r="M131" s="105">
        <f t="shared" si="57"/>
        <v>2703.3151742993905</v>
      </c>
      <c r="N131" s="106">
        <f t="shared" si="50"/>
        <v>901.10505809979679</v>
      </c>
      <c r="O131" s="123">
        <f t="shared" si="51"/>
        <v>0</v>
      </c>
      <c r="P131" s="124">
        <f t="shared" si="52"/>
        <v>-98.894941900203207</v>
      </c>
      <c r="Q131" s="125">
        <f t="shared" si="53"/>
        <v>0.9011050580997968</v>
      </c>
      <c r="R131" s="293"/>
      <c r="S131" s="47">
        <v>0.98541666666666639</v>
      </c>
      <c r="T131" s="120">
        <v>1.0814351851851849</v>
      </c>
      <c r="U131" s="111">
        <v>15.68333333333328</v>
      </c>
      <c r="V131" s="112">
        <v>138.2746649572137</v>
      </c>
      <c r="W131" s="113"/>
      <c r="X131" s="116"/>
      <c r="Y131" s="282"/>
      <c r="Z131" s="283"/>
      <c r="AA131" s="117">
        <f t="shared" si="54"/>
        <v>-296.68482570060951</v>
      </c>
      <c r="AB131" s="110">
        <f t="shared" si="55"/>
        <v>0.9011050580997968</v>
      </c>
      <c r="AC131" s="278"/>
    </row>
    <row r="132" spans="1:29" ht="15.75" customHeight="1">
      <c r="A132" s="299"/>
      <c r="B132" s="100" t="s">
        <v>120</v>
      </c>
      <c r="C132" s="280" t="s">
        <v>151</v>
      </c>
      <c r="D132" s="281"/>
      <c r="E132" s="101">
        <v>14.28</v>
      </c>
      <c r="F132" s="102">
        <v>8274</v>
      </c>
      <c r="G132" s="121">
        <f t="shared" si="56"/>
        <v>118152.72</v>
      </c>
      <c r="H132" s="62"/>
      <c r="I132" s="104">
        <v>3</v>
      </c>
      <c r="J132" s="105">
        <v>3600</v>
      </c>
      <c r="K132" s="106">
        <f t="shared" si="46"/>
        <v>1200</v>
      </c>
      <c r="L132" s="118">
        <v>3</v>
      </c>
      <c r="M132" s="105">
        <f t="shared" si="57"/>
        <v>3179.8669194312829</v>
      </c>
      <c r="N132" s="106">
        <f t="shared" si="50"/>
        <v>1059.9556398104276</v>
      </c>
      <c r="O132" s="123">
        <f t="shared" si="51"/>
        <v>0</v>
      </c>
      <c r="P132" s="124">
        <f t="shared" si="52"/>
        <v>-140.04436018957244</v>
      </c>
      <c r="Q132" s="125">
        <f t="shared" si="53"/>
        <v>0.88329636650868959</v>
      </c>
      <c r="R132" s="293"/>
      <c r="S132" s="47">
        <v>1.0923611111111109</v>
      </c>
      <c r="T132" s="120">
        <v>1.2007754629629628</v>
      </c>
      <c r="U132" s="111">
        <v>15.733333333333448</v>
      </c>
      <c r="V132" s="112">
        <v>156.11974103897026</v>
      </c>
      <c r="W132" s="113"/>
      <c r="X132" s="116"/>
      <c r="Y132" s="282"/>
      <c r="Z132" s="283"/>
      <c r="AA132" s="117">
        <f t="shared" si="54"/>
        <v>-420.13308056871711</v>
      </c>
      <c r="AB132" s="110">
        <f t="shared" si="55"/>
        <v>0.8832963665086897</v>
      </c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120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3.4444444444444446</v>
      </c>
      <c r="J140" s="137">
        <f t="shared" si="58"/>
        <v>3266.6666666666665</v>
      </c>
      <c r="K140" s="138">
        <f t="shared" ref="K140" si="59">J140/I140</f>
        <v>948.38709677419342</v>
      </c>
      <c r="L140" s="136">
        <f t="shared" ref="L140:M140" si="60">AVERAGE(L124:L139)</f>
        <v>3.4444444444444446</v>
      </c>
      <c r="M140" s="137">
        <f t="shared" si="60"/>
        <v>2915.2018006111912</v>
      </c>
      <c r="N140" s="138">
        <f t="shared" ref="N140:N152" si="61">M140/L140</f>
        <v>846.34890985486186</v>
      </c>
      <c r="O140" s="139">
        <f t="shared" ref="O140:O152" si="62">L140-I140</f>
        <v>0</v>
      </c>
      <c r="P140" s="140">
        <f t="shared" ref="P140:P152" si="63">N140-K140</f>
        <v>-102.03818691933157</v>
      </c>
      <c r="Q140" s="141">
        <f t="shared" ref="Q140:Q152" si="64">N140/K140</f>
        <v>0.89240871447281367</v>
      </c>
      <c r="R140" s="294"/>
      <c r="S140" s="142">
        <v>0.70833333333333337</v>
      </c>
      <c r="T140" s="143">
        <v>1.2007754629629628</v>
      </c>
      <c r="U140" s="144"/>
      <c r="V140" s="166"/>
      <c r="W140" s="99"/>
      <c r="X140" s="69"/>
      <c r="Y140" s="285"/>
      <c r="Z140" s="286"/>
      <c r="AA140" s="168">
        <f t="shared" ref="AA140:AA152" si="65">M140-J140</f>
        <v>-351.46486605547534</v>
      </c>
      <c r="AB140" s="141">
        <f t="shared" ref="AB140:AB152" si="66">M140/J140</f>
        <v>0.89240871447281367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517</v>
      </c>
      <c r="G141" s="148">
        <f t="shared" ref="G141:G152" si="67">E141*F141</f>
        <v>11518.76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2" si="68">F141/V141*60</f>
        <v>2945.4088235294143</v>
      </c>
      <c r="N141" s="152">
        <f t="shared" si="61"/>
        <v>589.08176470588285</v>
      </c>
      <c r="O141" s="154">
        <f t="shared" si="62"/>
        <v>0</v>
      </c>
      <c r="P141" s="155">
        <f t="shared" si="63"/>
        <v>-70.918235294117153</v>
      </c>
      <c r="Q141" s="156">
        <f t="shared" si="64"/>
        <v>0.89254812834224673</v>
      </c>
      <c r="R141" s="292">
        <f>Q157</f>
        <v>0.88564518738344056</v>
      </c>
      <c r="S141" s="157">
        <v>0.70833333333333337</v>
      </c>
      <c r="T141" s="158">
        <v>0.71563657407407411</v>
      </c>
      <c r="U141" s="159"/>
      <c r="V141" s="160">
        <v>10.53164496289838</v>
      </c>
      <c r="W141" s="158"/>
      <c r="X141" s="169"/>
      <c r="Y141" s="295"/>
      <c r="Z141" s="296"/>
      <c r="AA141" s="171">
        <f t="shared" si="65"/>
        <v>-354.59117647058565</v>
      </c>
      <c r="AB141" s="156">
        <f t="shared" si="66"/>
        <v>0.89254812834224673</v>
      </c>
      <c r="AC141" s="277">
        <f>AB157</f>
        <v>0.88564518738344056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1122</v>
      </c>
      <c r="G142" s="103">
        <f t="shared" si="67"/>
        <v>20397.96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3176.4507185122579</v>
      </c>
      <c r="N142" s="106">
        <f t="shared" si="61"/>
        <v>1058.8169061707526</v>
      </c>
      <c r="O142" s="108">
        <f t="shared" si="62"/>
        <v>0</v>
      </c>
      <c r="P142" s="109">
        <f t="shared" si="63"/>
        <v>-141.18309382924735</v>
      </c>
      <c r="Q142" s="110">
        <f t="shared" si="64"/>
        <v>0.88234742180896053</v>
      </c>
      <c r="R142" s="293"/>
      <c r="S142" s="47">
        <v>0.72569444444444442</v>
      </c>
      <c r="T142" s="48">
        <v>0.74040509259259257</v>
      </c>
      <c r="U142" s="111">
        <v>15</v>
      </c>
      <c r="V142" s="112">
        <v>21.193465904464091</v>
      </c>
      <c r="W142" s="113"/>
      <c r="X142" s="13"/>
      <c r="Y142" s="282"/>
      <c r="Z142" s="283"/>
      <c r="AA142" s="172">
        <f t="shared" si="65"/>
        <v>-423.54928148774206</v>
      </c>
      <c r="AB142" s="110">
        <f t="shared" si="66"/>
        <v>0.88234742180896053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475</v>
      </c>
      <c r="G143" s="103">
        <f t="shared" si="67"/>
        <v>7932.5</v>
      </c>
      <c r="H143" s="26">
        <v>2</v>
      </c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3178.8525000000004</v>
      </c>
      <c r="N143" s="106">
        <f t="shared" si="61"/>
        <v>1059.6175000000001</v>
      </c>
      <c r="O143" s="108">
        <f t="shared" si="62"/>
        <v>0</v>
      </c>
      <c r="P143" s="109">
        <f t="shared" si="63"/>
        <v>-140.38249999999994</v>
      </c>
      <c r="Q143" s="110">
        <f t="shared" si="64"/>
        <v>0.88301458333333338</v>
      </c>
      <c r="R143" s="293"/>
      <c r="S143" s="47">
        <v>0.75138888888888877</v>
      </c>
      <c r="T143" s="48">
        <v>0.75760416666666652</v>
      </c>
      <c r="U143" s="111">
        <v>15.816666666666528</v>
      </c>
      <c r="V143" s="112">
        <v>8.9654993429232714</v>
      </c>
      <c r="W143" s="113"/>
      <c r="X143" s="13"/>
      <c r="Y143" s="282"/>
      <c r="Z143" s="283"/>
      <c r="AA143" s="172">
        <f t="shared" si="65"/>
        <v>-421.14749999999958</v>
      </c>
      <c r="AB143" s="110">
        <f t="shared" si="66"/>
        <v>0.88301458333333349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898</v>
      </c>
      <c r="G144" s="103">
        <f t="shared" si="67"/>
        <v>22288.36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2946.1224620060766</v>
      </c>
      <c r="N144" s="106">
        <f t="shared" si="61"/>
        <v>736.53061550151915</v>
      </c>
      <c r="O144" s="108">
        <f t="shared" si="62"/>
        <v>0</v>
      </c>
      <c r="P144" s="109">
        <f t="shared" si="63"/>
        <v>-88.469384498480849</v>
      </c>
      <c r="Q144" s="110">
        <f t="shared" si="64"/>
        <v>0.8927643824260838</v>
      </c>
      <c r="R144" s="293"/>
      <c r="S144" s="47">
        <v>0.76736111111111094</v>
      </c>
      <c r="T144" s="48">
        <v>0.78005787037037022</v>
      </c>
      <c r="U144" s="111">
        <v>15</v>
      </c>
      <c r="V144" s="112">
        <v>18.288445471921076</v>
      </c>
      <c r="W144" s="113"/>
      <c r="X144" s="13"/>
      <c r="Y144" s="282"/>
      <c r="Z144" s="283"/>
      <c r="AA144" s="172">
        <f t="shared" si="65"/>
        <v>-353.8775379939234</v>
      </c>
      <c r="AB144" s="110">
        <f t="shared" si="66"/>
        <v>0.8927643824260838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1730</v>
      </c>
      <c r="G145" s="103">
        <f t="shared" si="67"/>
        <v>30949.7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3178.0113294797775</v>
      </c>
      <c r="N145" s="106">
        <f t="shared" si="61"/>
        <v>794.50283236994437</v>
      </c>
      <c r="O145" s="108">
        <f t="shared" si="62"/>
        <v>0</v>
      </c>
      <c r="P145" s="109">
        <f t="shared" si="63"/>
        <v>-105.49716763005563</v>
      </c>
      <c r="Q145" s="110">
        <f t="shared" si="64"/>
        <v>0.88278092485549375</v>
      </c>
      <c r="R145" s="293"/>
      <c r="S145" s="47">
        <v>0.79027777777777752</v>
      </c>
      <c r="T145" s="48">
        <v>0.81295138888888863</v>
      </c>
      <c r="U145" s="111">
        <v>14.716666666666516</v>
      </c>
      <c r="V145" s="112">
        <v>32.661935165911281</v>
      </c>
      <c r="W145" s="113"/>
      <c r="X145" s="116"/>
      <c r="Y145" s="282"/>
      <c r="Z145" s="283"/>
      <c r="AA145" s="172">
        <f t="shared" si="65"/>
        <v>-421.98867052022251</v>
      </c>
      <c r="AB145" s="110">
        <f t="shared" si="66"/>
        <v>0.88278092485549375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2716</v>
      </c>
      <c r="G146" s="121">
        <f t="shared" si="67"/>
        <v>45248.56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3173.7031015247248</v>
      </c>
      <c r="N146" s="106">
        <f t="shared" si="61"/>
        <v>634.74062030494497</v>
      </c>
      <c r="O146" s="108">
        <f t="shared" si="62"/>
        <v>0</v>
      </c>
      <c r="P146" s="109">
        <f t="shared" si="63"/>
        <v>-85.259379695055031</v>
      </c>
      <c r="Q146" s="110">
        <f t="shared" si="64"/>
        <v>0.88158419486797912</v>
      </c>
      <c r="R146" s="293"/>
      <c r="S146" s="47">
        <v>0.82291666666666641</v>
      </c>
      <c r="T146" s="120">
        <v>0.85856481481481461</v>
      </c>
      <c r="U146" s="111">
        <v>15</v>
      </c>
      <c r="V146" s="112">
        <v>51.346958044597812</v>
      </c>
      <c r="W146" s="113">
        <v>0.85856481481481461</v>
      </c>
      <c r="X146" s="116">
        <v>0.91111111111111076</v>
      </c>
      <c r="Y146" s="282"/>
      <c r="Z146" s="283"/>
      <c r="AA146" s="172">
        <f t="shared" si="65"/>
        <v>-426.29689847527516</v>
      </c>
      <c r="AB146" s="110">
        <f t="shared" si="66"/>
        <v>0.88158419486797912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1424</v>
      </c>
      <c r="G147" s="121">
        <f t="shared" si="67"/>
        <v>31726.720000000001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2945.4088235294143</v>
      </c>
      <c r="N147" s="106">
        <f t="shared" si="61"/>
        <v>589.08176470588285</v>
      </c>
      <c r="O147" s="123">
        <f t="shared" si="62"/>
        <v>0</v>
      </c>
      <c r="P147" s="124">
        <f t="shared" si="63"/>
        <v>-70.918235294117153</v>
      </c>
      <c r="Q147" s="125">
        <f t="shared" si="64"/>
        <v>0.89254812834224673</v>
      </c>
      <c r="R147" s="293"/>
      <c r="S147" s="47">
        <v>0.91111111111111076</v>
      </c>
      <c r="T147" s="120">
        <v>0.93124999999999969</v>
      </c>
      <c r="U147" s="111">
        <v>75.666666666666458</v>
      </c>
      <c r="V147" s="112">
        <v>29.007857692780064</v>
      </c>
      <c r="W147" s="113"/>
      <c r="X147" s="116"/>
      <c r="Y147" s="282"/>
      <c r="Z147" s="283"/>
      <c r="AA147" s="172">
        <f t="shared" si="65"/>
        <v>-354.59117647058565</v>
      </c>
      <c r="AB147" s="110">
        <f t="shared" si="66"/>
        <v>0.89254812834224673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2839</v>
      </c>
      <c r="G148" s="121">
        <f t="shared" si="67"/>
        <v>51613.02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3176.4507185122584</v>
      </c>
      <c r="N148" s="106">
        <f t="shared" si="61"/>
        <v>1058.8169061707529</v>
      </c>
      <c r="O148" s="123">
        <f t="shared" si="62"/>
        <v>0</v>
      </c>
      <c r="P148" s="124">
        <f t="shared" si="63"/>
        <v>-141.18309382924713</v>
      </c>
      <c r="Q148" s="125">
        <f t="shared" si="64"/>
        <v>0.88234742180896075</v>
      </c>
      <c r="R148" s="293"/>
      <c r="S148" s="47">
        <v>0.94236111111111076</v>
      </c>
      <c r="T148" s="120">
        <v>0.97959490740740707</v>
      </c>
      <c r="U148" s="111">
        <v>15.999999999999943</v>
      </c>
      <c r="V148" s="112">
        <v>53.625891000689435</v>
      </c>
      <c r="W148" s="113"/>
      <c r="X148" s="116"/>
      <c r="Y148" s="282"/>
      <c r="Z148" s="283"/>
      <c r="AA148" s="172">
        <f t="shared" si="65"/>
        <v>-423.54928148774161</v>
      </c>
      <c r="AB148" s="110">
        <f t="shared" si="66"/>
        <v>0.88234742180896064</v>
      </c>
      <c r="AC148" s="278"/>
    </row>
    <row r="149" spans="1:29" ht="15.75" customHeight="1">
      <c r="A149" s="288"/>
      <c r="B149" s="100" t="s">
        <v>120</v>
      </c>
      <c r="C149" s="280" t="s">
        <v>141</v>
      </c>
      <c r="D149" s="281"/>
      <c r="E149" s="101">
        <v>16.7</v>
      </c>
      <c r="F149" s="102">
        <v>1038</v>
      </c>
      <c r="G149" s="121">
        <f t="shared" si="67"/>
        <v>17334.599999999999</v>
      </c>
      <c r="H149" s="62"/>
      <c r="I149" s="104">
        <v>3</v>
      </c>
      <c r="J149" s="105">
        <v>3600</v>
      </c>
      <c r="K149" s="106">
        <f t="shared" si="46"/>
        <v>1200</v>
      </c>
      <c r="L149" s="118">
        <v>3</v>
      </c>
      <c r="M149" s="105">
        <f t="shared" si="68"/>
        <v>3178.8525</v>
      </c>
      <c r="N149" s="106">
        <f t="shared" si="61"/>
        <v>1059.6175000000001</v>
      </c>
      <c r="O149" s="123">
        <f t="shared" si="62"/>
        <v>0</v>
      </c>
      <c r="P149" s="124">
        <f t="shared" si="63"/>
        <v>-140.38249999999994</v>
      </c>
      <c r="Q149" s="125">
        <f t="shared" si="64"/>
        <v>0.88301458333333338</v>
      </c>
      <c r="R149" s="293"/>
      <c r="S149" s="47">
        <v>0.98958333333333293</v>
      </c>
      <c r="T149" s="120">
        <v>1.00318287037037</v>
      </c>
      <c r="U149" s="111">
        <v>15</v>
      </c>
      <c r="V149" s="112">
        <v>19.591975406219699</v>
      </c>
      <c r="W149" s="126"/>
      <c r="X149" s="127"/>
      <c r="Y149" s="282"/>
      <c r="Z149" s="283"/>
      <c r="AA149" s="172">
        <f t="shared" si="65"/>
        <v>-421.14750000000004</v>
      </c>
      <c r="AB149" s="110">
        <f t="shared" si="66"/>
        <v>0.88301458333333327</v>
      </c>
      <c r="AC149" s="278"/>
    </row>
    <row r="150" spans="1:29" ht="15.75" customHeight="1">
      <c r="A150" s="288"/>
      <c r="B150" s="100" t="s">
        <v>120</v>
      </c>
      <c r="C150" s="280" t="s">
        <v>155</v>
      </c>
      <c r="D150" s="281"/>
      <c r="E150" s="101">
        <v>24.82</v>
      </c>
      <c r="F150" s="102">
        <v>2075</v>
      </c>
      <c r="G150" s="121">
        <f t="shared" si="67"/>
        <v>51501.5</v>
      </c>
      <c r="H150" s="62"/>
      <c r="I150" s="104">
        <v>4</v>
      </c>
      <c r="J150" s="105">
        <v>3300</v>
      </c>
      <c r="K150" s="106">
        <f t="shared" si="46"/>
        <v>825</v>
      </c>
      <c r="L150" s="118">
        <v>4</v>
      </c>
      <c r="M150" s="105">
        <f t="shared" si="68"/>
        <v>2946.1224620060771</v>
      </c>
      <c r="N150" s="106">
        <f t="shared" si="61"/>
        <v>736.53061550151926</v>
      </c>
      <c r="O150" s="123">
        <f t="shared" si="62"/>
        <v>0</v>
      </c>
      <c r="P150" s="124">
        <f t="shared" si="63"/>
        <v>-88.469384498480736</v>
      </c>
      <c r="Q150" s="125">
        <f t="shared" si="64"/>
        <v>0.89276438242608391</v>
      </c>
      <c r="R150" s="293"/>
      <c r="S150" s="47">
        <v>1.0138888888888884</v>
      </c>
      <c r="T150" s="120">
        <v>1.0432291666666662</v>
      </c>
      <c r="U150" s="111">
        <v>15.416666666666465</v>
      </c>
      <c r="V150" s="112">
        <v>42.258935806499139</v>
      </c>
      <c r="W150" s="126"/>
      <c r="X150" s="127"/>
      <c r="Y150" s="282"/>
      <c r="Z150" s="283"/>
      <c r="AA150" s="172">
        <f t="shared" si="65"/>
        <v>-353.87753799392294</v>
      </c>
      <c r="AB150" s="110">
        <f t="shared" si="66"/>
        <v>0.89276438242608391</v>
      </c>
      <c r="AC150" s="278"/>
    </row>
    <row r="151" spans="1:29" ht="15.75" customHeight="1">
      <c r="A151" s="288"/>
      <c r="B151" s="100" t="s">
        <v>120</v>
      </c>
      <c r="C151" s="280" t="s">
        <v>146</v>
      </c>
      <c r="D151" s="281"/>
      <c r="E151" s="101">
        <v>17.89</v>
      </c>
      <c r="F151" s="102">
        <v>4510</v>
      </c>
      <c r="G151" s="121">
        <f t="shared" si="67"/>
        <v>80683.900000000009</v>
      </c>
      <c r="H151" s="62"/>
      <c r="I151" s="104">
        <v>4</v>
      </c>
      <c r="J151" s="105">
        <v>3600</v>
      </c>
      <c r="K151" s="106">
        <f t="shared" si="46"/>
        <v>900</v>
      </c>
      <c r="L151" s="118">
        <v>4</v>
      </c>
      <c r="M151" s="105">
        <f t="shared" si="68"/>
        <v>3178.011329479777</v>
      </c>
      <c r="N151" s="106">
        <f t="shared" si="61"/>
        <v>794.50283236994426</v>
      </c>
      <c r="O151" s="123">
        <f t="shared" si="62"/>
        <v>0</v>
      </c>
      <c r="P151" s="124">
        <f t="shared" si="63"/>
        <v>-105.49716763005574</v>
      </c>
      <c r="Q151" s="125">
        <f t="shared" si="64"/>
        <v>0.88278092485549364</v>
      </c>
      <c r="R151" s="293"/>
      <c r="S151" s="47">
        <v>1.0534722222222217</v>
      </c>
      <c r="T151" s="120">
        <v>1.1125925925925921</v>
      </c>
      <c r="U151" s="111">
        <v>14.749999999999908</v>
      </c>
      <c r="V151" s="112">
        <v>85.147588207086642</v>
      </c>
      <c r="W151" s="126"/>
      <c r="X151" s="127"/>
      <c r="Y151" s="282"/>
      <c r="Z151" s="283"/>
      <c r="AA151" s="172">
        <f t="shared" si="65"/>
        <v>-421.98867052022297</v>
      </c>
      <c r="AB151" s="110">
        <f t="shared" si="66"/>
        <v>0.88278092485549364</v>
      </c>
      <c r="AC151" s="278"/>
    </row>
    <row r="152" spans="1:29" ht="15.75" customHeight="1">
      <c r="A152" s="288"/>
      <c r="B152" s="100" t="s">
        <v>120</v>
      </c>
      <c r="C152" s="280" t="s">
        <v>147</v>
      </c>
      <c r="D152" s="281"/>
      <c r="E152" s="101">
        <v>16.66</v>
      </c>
      <c r="F152" s="102">
        <v>6758</v>
      </c>
      <c r="G152" s="121">
        <f t="shared" si="67"/>
        <v>112588.28</v>
      </c>
      <c r="H152" s="62"/>
      <c r="I152" s="104">
        <v>5</v>
      </c>
      <c r="J152" s="105">
        <v>3600</v>
      </c>
      <c r="K152" s="106">
        <f t="shared" si="46"/>
        <v>720</v>
      </c>
      <c r="L152" s="118">
        <v>5</v>
      </c>
      <c r="M152" s="105">
        <f t="shared" si="68"/>
        <v>3173.7031015247248</v>
      </c>
      <c r="N152" s="106">
        <f t="shared" si="61"/>
        <v>634.74062030494497</v>
      </c>
      <c r="O152" s="123">
        <f t="shared" si="62"/>
        <v>0</v>
      </c>
      <c r="P152" s="124">
        <f t="shared" si="63"/>
        <v>-85.259379695055031</v>
      </c>
      <c r="Q152" s="125">
        <f t="shared" si="64"/>
        <v>0.88158419486797912</v>
      </c>
      <c r="R152" s="293"/>
      <c r="S152" s="47">
        <v>1.1236111111111104</v>
      </c>
      <c r="T152" s="120">
        <v>1.2123263888888882</v>
      </c>
      <c r="U152" s="111">
        <v>15.866666666666376</v>
      </c>
      <c r="V152" s="112">
        <v>127.7624235881414</v>
      </c>
      <c r="W152" s="126"/>
      <c r="X152" s="127"/>
      <c r="Y152" s="282"/>
      <c r="Z152" s="283"/>
      <c r="AA152" s="172">
        <f t="shared" si="65"/>
        <v>-426.29689847527516</v>
      </c>
      <c r="AB152" s="110">
        <f t="shared" si="66"/>
        <v>0.88158419486797912</v>
      </c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</v>
      </c>
      <c r="J157" s="137">
        <f t="shared" si="69"/>
        <v>3500</v>
      </c>
      <c r="K157" s="138">
        <f t="shared" ref="K157" si="70">J157/I157</f>
        <v>875</v>
      </c>
      <c r="L157" s="136">
        <f t="shared" ref="L157:M157" si="71">AVERAGE(L141:L156)</f>
        <v>4</v>
      </c>
      <c r="M157" s="137">
        <f t="shared" si="71"/>
        <v>3099.758155842042</v>
      </c>
      <c r="N157" s="138">
        <f>M157/L157</f>
        <v>774.9395389605105</v>
      </c>
      <c r="O157" s="139">
        <f>L157-I157</f>
        <v>0</v>
      </c>
      <c r="P157" s="140">
        <f>N157-K157</f>
        <v>-100.0604610394895</v>
      </c>
      <c r="Q157" s="141">
        <f>N157/K157</f>
        <v>0.88564518738344056</v>
      </c>
      <c r="R157" s="294"/>
      <c r="S157" s="142">
        <v>0.70833333333333337</v>
      </c>
      <c r="T157" s="143">
        <v>1.2123263888888882</v>
      </c>
      <c r="U157" s="144"/>
      <c r="V157" s="166"/>
      <c r="W157" s="167"/>
      <c r="X157" s="138"/>
      <c r="Y157" s="285"/>
      <c r="Z157" s="286"/>
      <c r="AA157" s="174">
        <f>M157-J157</f>
        <v>-400.24184415795798</v>
      </c>
      <c r="AB157" s="141">
        <f>M157/J157</f>
        <v>0.88564518738344056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63" priority="1" operator="greaterThan">
      <formula>0</formula>
    </cfRule>
  </conditionalFormatting>
  <conditionalFormatting sqref="P5:P157 AA5:AA157">
    <cfRule type="cellIs" dxfId="262" priority="4" operator="lessThan">
      <formula>0</formula>
    </cfRule>
  </conditionalFormatting>
  <conditionalFormatting sqref="Q5:Q157 AB5:AB157">
    <cfRule type="cellIs" dxfId="261" priority="2" operator="greaterThan">
      <formula>1</formula>
    </cfRule>
    <cfRule type="cellIs" dxfId="260" priority="3" operator="lessThan">
      <formula>0.8</formula>
    </cfRule>
  </conditionalFormatting>
  <conditionalFormatting sqref="AC5:AC6 R5:R157 AC90:AC95">
    <cfRule type="cellIs" dxfId="259" priority="5" operator="lessThan">
      <formula>0.8</formula>
    </cfRule>
  </conditionalFormatting>
  <conditionalFormatting sqref="AC12:AC20">
    <cfRule type="cellIs" dxfId="258" priority="13" operator="lessThan">
      <formula>0.8</formula>
    </cfRule>
  </conditionalFormatting>
  <conditionalFormatting sqref="AC22:AC27">
    <cfRule type="cellIs" dxfId="257" priority="12" operator="lessThan">
      <formula>0.8</formula>
    </cfRule>
  </conditionalFormatting>
  <conditionalFormatting sqref="AC39">
    <cfRule type="cellIs" dxfId="256" priority="11" operator="lessThan">
      <formula>0.8</formula>
    </cfRule>
  </conditionalFormatting>
  <conditionalFormatting sqref="AC56">
    <cfRule type="cellIs" dxfId="255" priority="7" operator="lessThan">
      <formula>0.8</formula>
    </cfRule>
  </conditionalFormatting>
  <conditionalFormatting sqref="AC73:AC78">
    <cfRule type="cellIs" dxfId="254" priority="6" operator="lessThan">
      <formula>0.8</formula>
    </cfRule>
  </conditionalFormatting>
  <conditionalFormatting sqref="AC107">
    <cfRule type="cellIs" dxfId="253" priority="10" operator="lessThan">
      <formula>0.8</formula>
    </cfRule>
  </conditionalFormatting>
  <conditionalFormatting sqref="AC124">
    <cfRule type="cellIs" dxfId="252" priority="9" operator="lessThan">
      <formula>0.8</formula>
    </cfRule>
  </conditionalFormatting>
  <conditionalFormatting sqref="AC141:AC146">
    <cfRule type="cellIs" dxfId="251" priority="8" operator="lessThan">
      <formula>0.8</formula>
    </cfRule>
  </conditionalFormatting>
  <dataValidations count="1">
    <dataValidation type="list" allowBlank="1" showInputMessage="1" showErrorMessage="1" sqref="Y5:Z157" xr:uid="{DED8399B-4681-4637-A652-CEFC8B856EA8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C214D-8EF8-4A0A-A141-DA3F27970F79}">
  <sheetPr codeName="工作表54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L43" sqref="L43"/>
      <selection pane="bottomLeft" activeCell="AC109" sqref="AC10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66188</v>
      </c>
      <c r="E1" s="88" t="s">
        <v>3</v>
      </c>
      <c r="F1" s="89">
        <f>SUM(G5:G123)</f>
        <v>3412176.02</v>
      </c>
      <c r="G1" s="90" t="s">
        <v>84</v>
      </c>
      <c r="H1" s="91">
        <f>L21+L38+L55+L72+L89+L106+L123</f>
        <v>143.25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46124</v>
      </c>
      <c r="B2" s="343"/>
      <c r="C2" s="92" t="s">
        <v>40</v>
      </c>
      <c r="D2" s="93">
        <f>AVERAGE(N21,N38,N55,N72,N89,N106,N123)</f>
        <v>103.31427282541871</v>
      </c>
      <c r="E2" s="93" t="s">
        <v>91</v>
      </c>
      <c r="F2" s="94">
        <f>F1/D1</f>
        <v>51.552789327370519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56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4903</v>
      </c>
      <c r="G5" s="148">
        <f t="shared" ref="G5:G7" si="0">E5*F5</f>
        <v>278343.31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1783.15851393189</v>
      </c>
      <c r="N5" s="152">
        <f>M5/L5</f>
        <v>74.298271413828743</v>
      </c>
      <c r="O5" s="154">
        <f>L5-I5</f>
        <v>0</v>
      </c>
      <c r="P5" s="155">
        <f>N5-K5</f>
        <v>-9.0350619195045851</v>
      </c>
      <c r="Q5" s="156">
        <f>N5/K5</f>
        <v>0.89157925696594498</v>
      </c>
      <c r="R5" s="292">
        <f>Q21</f>
        <v>0.89310374159216199</v>
      </c>
      <c r="S5" s="157">
        <v>0.25</v>
      </c>
      <c r="T5" s="158">
        <v>0.36456018518518518</v>
      </c>
      <c r="U5" s="159"/>
      <c r="V5" s="160">
        <v>164.97692028025534</v>
      </c>
      <c r="W5" s="181"/>
      <c r="X5" s="152"/>
      <c r="Y5" s="12"/>
      <c r="Z5" s="198"/>
      <c r="AA5" s="295"/>
      <c r="AB5" s="296"/>
      <c r="AC5" s="12">
        <v>4</v>
      </c>
      <c r="AD5" s="198"/>
      <c r="AE5" s="178">
        <f>M5-J5</f>
        <v>-216.84148606811004</v>
      </c>
      <c r="AF5" s="132">
        <f>M5/J5</f>
        <v>0.89157925696594498</v>
      </c>
      <c r="AG5" s="367">
        <f>AF21</f>
        <v>0.89310374159216199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2855</v>
      </c>
      <c r="G6" s="103">
        <f t="shared" si="0"/>
        <v>220805.7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1788.2641711229949</v>
      </c>
      <c r="N6" s="106">
        <f>M6/L6</f>
        <v>77.75061613578238</v>
      </c>
      <c r="O6" s="108">
        <f>L6-I6</f>
        <v>0</v>
      </c>
      <c r="P6" s="109">
        <f>N6-K6</f>
        <v>-9.2059056033480573</v>
      </c>
      <c r="Q6" s="110">
        <f>N6/K6</f>
        <v>0.89413208556149737</v>
      </c>
      <c r="R6" s="293"/>
      <c r="S6" s="47">
        <v>0.36805555555555552</v>
      </c>
      <c r="T6" s="48">
        <v>0.43457175925925923</v>
      </c>
      <c r="U6" s="111">
        <v>5.0333333333332941</v>
      </c>
      <c r="V6" s="112">
        <v>95.791216290167554</v>
      </c>
      <c r="W6" s="113">
        <v>0.43457175925925923</v>
      </c>
      <c r="X6" s="116">
        <v>0.4729166666666666</v>
      </c>
      <c r="Y6" s="12"/>
      <c r="Z6" s="198"/>
      <c r="AA6" s="282"/>
      <c r="AB6" s="283"/>
      <c r="AC6" s="12">
        <v>2</v>
      </c>
      <c r="AD6" s="198"/>
      <c r="AE6" s="117">
        <f>M6-J6</f>
        <v>-211.73582887700513</v>
      </c>
      <c r="AF6" s="110">
        <f>M6/J6</f>
        <v>0.89413208556149748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6589</v>
      </c>
      <c r="G7" s="103">
        <f t="shared" si="0"/>
        <v>392177.28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1787.1997644980872</v>
      </c>
      <c r="N7" s="106">
        <f>M7/L7</f>
        <v>74.466656854086963</v>
      </c>
      <c r="O7" s="108">
        <f>L7-I7</f>
        <v>0</v>
      </c>
      <c r="P7" s="109">
        <f>N7-K7</f>
        <v>-8.8666764792463653</v>
      </c>
      <c r="Q7" s="110">
        <f>N7/K7</f>
        <v>0.89359988224904363</v>
      </c>
      <c r="R7" s="293"/>
      <c r="S7" s="47">
        <v>0.4729166666666666</v>
      </c>
      <c r="T7" s="48">
        <v>0.62652777777777768</v>
      </c>
      <c r="U7" s="111">
        <v>55.216666666666612</v>
      </c>
      <c r="V7" s="112">
        <v>221.20638546023213</v>
      </c>
      <c r="W7" s="113"/>
      <c r="X7" s="116"/>
      <c r="Y7" s="12"/>
      <c r="Z7" s="198"/>
      <c r="AA7" s="282"/>
      <c r="AB7" s="283"/>
      <c r="AC7" s="12">
        <v>5</v>
      </c>
      <c r="AD7" s="198"/>
      <c r="AE7" s="117">
        <f>M7-J7</f>
        <v>-212.80023550191277</v>
      </c>
      <c r="AF7" s="110">
        <f>M7/J7</f>
        <v>0.89359988224904363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1786.207483184324</v>
      </c>
      <c r="N21" s="138">
        <f>M21/L21</f>
        <v>75.473555627506641</v>
      </c>
      <c r="O21" s="139">
        <f>L21-I21</f>
        <v>0</v>
      </c>
      <c r="P21" s="140">
        <f>N21-K21</f>
        <v>-9.0334866260144793</v>
      </c>
      <c r="Q21" s="141">
        <f>N21/K21</f>
        <v>0.89310374159216199</v>
      </c>
      <c r="R21" s="294"/>
      <c r="S21" s="142">
        <v>0.25</v>
      </c>
      <c r="T21" s="143">
        <v>0.62652777777777768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11</v>
      </c>
      <c r="AD21" s="180">
        <f>SUM(AD5:AD20)</f>
        <v>0</v>
      </c>
      <c r="AE21" s="168">
        <f>M21-J21</f>
        <v>-213.79251681567598</v>
      </c>
      <c r="AF21" s="141">
        <f>M21/J21</f>
        <v>0.89310374159216199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3849</v>
      </c>
      <c r="G22" s="148">
        <f t="shared" ref="G22:G25" si="5">E22*F22</f>
        <v>206922.23999999999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1785.8960953011249</v>
      </c>
      <c r="N22" s="152">
        <f>M22/L22</f>
        <v>89.294804765056242</v>
      </c>
      <c r="O22" s="154">
        <f>L22-I22</f>
        <v>0</v>
      </c>
      <c r="P22" s="155">
        <f>N22-K22</f>
        <v>-10.705195234943758</v>
      </c>
      <c r="Q22" s="156">
        <f>N22/K22</f>
        <v>0.89294804765056246</v>
      </c>
      <c r="R22" s="292">
        <f>Q38</f>
        <v>0.88342489725621276</v>
      </c>
      <c r="S22" s="157">
        <v>0.25</v>
      </c>
      <c r="T22" s="158">
        <v>0.33979166666666666</v>
      </c>
      <c r="U22" s="159"/>
      <c r="V22" s="160">
        <v>129.31323418401928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-214.10390469887511</v>
      </c>
      <c r="AF22" s="156">
        <f>M22/J22</f>
        <v>0.89294804765056246</v>
      </c>
      <c r="AG22" s="362">
        <f>AF38</f>
        <v>0.89369727978244773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1999</v>
      </c>
      <c r="G23" s="103">
        <f t="shared" si="5"/>
        <v>94692.62999999999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0.34375</v>
      </c>
      <c r="T23" s="48">
        <v>0.39038194444444446</v>
      </c>
      <c r="U23" s="111">
        <v>5.7000000000000117</v>
      </c>
      <c r="V23" s="112">
        <v>67.15565509518477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2924</v>
      </c>
      <c r="G24" s="103">
        <f t="shared" si="5"/>
        <v>209212.19999999998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1789.4326750448831</v>
      </c>
      <c r="N24" s="106">
        <f>M24/L24</f>
        <v>81.337848865676506</v>
      </c>
      <c r="O24" s="108">
        <f>L24-I24</f>
        <v>0</v>
      </c>
      <c r="P24" s="109">
        <f>N24-K24</f>
        <v>-9.5712420434144008</v>
      </c>
      <c r="Q24" s="110">
        <f>N24/K24</f>
        <v>0.89471633752244162</v>
      </c>
      <c r="R24" s="293"/>
      <c r="S24" s="47">
        <v>0.39444444444444443</v>
      </c>
      <c r="T24" s="48">
        <v>0.4625231481481481</v>
      </c>
      <c r="U24" s="111">
        <v>5.8499999999999552</v>
      </c>
      <c r="V24" s="112">
        <v>98.04224682306058</v>
      </c>
      <c r="W24" s="113">
        <v>0.4625231481481481</v>
      </c>
      <c r="X24" s="116">
        <v>0.50069444444444444</v>
      </c>
      <c r="Y24" s="12"/>
      <c r="Z24" s="198"/>
      <c r="AA24" s="282"/>
      <c r="AB24" s="283"/>
      <c r="AC24" s="12">
        <v>3</v>
      </c>
      <c r="AD24" s="198"/>
      <c r="AE24" s="117">
        <f>M24-J24</f>
        <v>-210.56732495511687</v>
      </c>
      <c r="AF24" s="110">
        <f>M24/J24</f>
        <v>0.89471633752244162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3717</v>
      </c>
      <c r="G25" s="103">
        <f t="shared" si="5"/>
        <v>221310.18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1788.2494679135734</v>
      </c>
      <c r="N25" s="106">
        <f>M25/L25</f>
        <v>77.74997686580754</v>
      </c>
      <c r="O25" s="108">
        <f>L25-I25</f>
        <v>0</v>
      </c>
      <c r="P25" s="109">
        <f>N25-K25</f>
        <v>-9.2065448733228976</v>
      </c>
      <c r="Q25" s="110">
        <f>N25/K25</f>
        <v>0.89412473395678671</v>
      </c>
      <c r="R25" s="293"/>
      <c r="S25" s="47">
        <v>0.50069444444444444</v>
      </c>
      <c r="T25" s="48">
        <v>0.58729166666666666</v>
      </c>
      <c r="U25" s="111">
        <v>54.966666666666733</v>
      </c>
      <c r="V25" s="112">
        <v>124.71414307770318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-211.75053208642657</v>
      </c>
      <c r="AF25" s="110">
        <f>M25/J25</f>
        <v>0.89412473395678671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1787.3945595648954</v>
      </c>
      <c r="N38" s="138">
        <f>M38/L38</f>
        <v>82.179060209880248</v>
      </c>
      <c r="O38" s="139">
        <f>L38-I38</f>
        <v>0.25</v>
      </c>
      <c r="P38" s="140">
        <f>N38-K38</f>
        <v>-10.844195604073235</v>
      </c>
      <c r="Q38" s="141">
        <f>N38/K38</f>
        <v>0.88342489725621276</v>
      </c>
      <c r="R38" s="294"/>
      <c r="S38" s="142">
        <v>0.25</v>
      </c>
      <c r="T38" s="143">
        <v>0.58729166666666666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10</v>
      </c>
      <c r="AD38" s="180">
        <f>SUM(AD22:AD37)</f>
        <v>0</v>
      </c>
      <c r="AE38" s="168">
        <f>M38-J38</f>
        <v>-212.60544043510458</v>
      </c>
      <c r="AF38" s="141">
        <f>M38/J38</f>
        <v>0.89369727978244773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2285</v>
      </c>
      <c r="G39" s="148">
        <f t="shared" ref="G39:G41" si="9">E39*F39</f>
        <v>135591.9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1786.6164953622476</v>
      </c>
      <c r="N39" s="152">
        <f>M39/L39</f>
        <v>74.442353973426989</v>
      </c>
      <c r="O39" s="154">
        <f>L39-I39</f>
        <v>0</v>
      </c>
      <c r="P39" s="155">
        <f>N39-K39</f>
        <v>-8.8909793599063391</v>
      </c>
      <c r="Q39" s="156">
        <f>N39/K39</f>
        <v>0.89330824768112393</v>
      </c>
      <c r="R39" s="292">
        <f>Q55</f>
        <v>0.89379329398966767</v>
      </c>
      <c r="S39" s="157">
        <v>0.25</v>
      </c>
      <c r="T39" s="158">
        <v>0.30328703703703702</v>
      </c>
      <c r="U39" s="159"/>
      <c r="V39" s="160">
        <v>76.737229481474216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-213.38350463775237</v>
      </c>
      <c r="AF39" s="156">
        <f>M39/J39</f>
        <v>0.89330824768112382</v>
      </c>
      <c r="AG39" s="277">
        <f>AF55</f>
        <v>0.89379329398966767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5184</v>
      </c>
      <c r="G40" s="103">
        <f t="shared" si="9"/>
        <v>304145.28000000003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1789.1770659833433</v>
      </c>
      <c r="N40" s="106">
        <f>M40/L40</f>
        <v>77.790307216667102</v>
      </c>
      <c r="O40" s="108">
        <f>L40-I40</f>
        <v>0</v>
      </c>
      <c r="P40" s="109">
        <f>N40-K40</f>
        <v>-9.1662145224633349</v>
      </c>
      <c r="Q40" s="110">
        <f>N40/K40</f>
        <v>0.89458853299167163</v>
      </c>
      <c r="R40" s="293"/>
      <c r="S40" s="47">
        <v>0.30694444444444441</v>
      </c>
      <c r="T40" s="48">
        <v>0.42766203703703698</v>
      </c>
      <c r="U40" s="111">
        <v>5.2666666666666373</v>
      </c>
      <c r="V40" s="112">
        <v>173.84528670394644</v>
      </c>
      <c r="W40" s="113">
        <v>0.42766203703703698</v>
      </c>
      <c r="X40" s="116">
        <v>0.46666666666666662</v>
      </c>
      <c r="Y40" s="12"/>
      <c r="Z40" s="198"/>
      <c r="AA40" s="282"/>
      <c r="AB40" s="283"/>
      <c r="AC40" s="12">
        <v>5</v>
      </c>
      <c r="AD40" s="198"/>
      <c r="AE40" s="117">
        <f>M40-J40</f>
        <v>-210.82293401665675</v>
      </c>
      <c r="AF40" s="110">
        <f>M40/J40</f>
        <v>0.89458853299167163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2632</v>
      </c>
      <c r="G41" s="103">
        <f t="shared" si="9"/>
        <v>203585.19999999998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1786.9662025924147</v>
      </c>
      <c r="N41" s="106">
        <f>M41/L41</f>
        <v>68.729469330477485</v>
      </c>
      <c r="O41" s="108">
        <f>L41-I41</f>
        <v>0</v>
      </c>
      <c r="P41" s="109">
        <f>N41-K41</f>
        <v>-8.1936075925994345</v>
      </c>
      <c r="Q41" s="110">
        <f>N41/K41</f>
        <v>0.89348310129620734</v>
      </c>
      <c r="R41" s="293"/>
      <c r="S41" s="47">
        <v>0.46666666666666662</v>
      </c>
      <c r="T41" s="48">
        <v>0.52803240740740731</v>
      </c>
      <c r="U41" s="111">
        <v>56.166666666666679</v>
      </c>
      <c r="V41" s="112">
        <v>88.373243864881104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-213.03379740758533</v>
      </c>
      <c r="AF41" s="110">
        <f>M41/J41</f>
        <v>0.89348310129620734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1787.5865879793353</v>
      </c>
      <c r="N55" s="138">
        <f t="shared" ref="N55:N61" si="13">M55/L55</f>
        <v>73.462462519698718</v>
      </c>
      <c r="O55" s="139">
        <f t="shared" ref="O55:O61" si="14">L55-I55</f>
        <v>0</v>
      </c>
      <c r="P55" s="140">
        <f t="shared" ref="P55:P61" si="15">N55-K55</f>
        <v>-8.7293183022190988</v>
      </c>
      <c r="Q55" s="141">
        <f t="shared" ref="Q55:Q61" si="16">N55/K55</f>
        <v>0.89379329398966767</v>
      </c>
      <c r="R55" s="294"/>
      <c r="S55" s="142">
        <v>0.25</v>
      </c>
      <c r="T55" s="143">
        <v>0.52803240740740731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9</v>
      </c>
      <c r="AD55" s="191">
        <f>SUM(AD39:AD54)</f>
        <v>0</v>
      </c>
      <c r="AE55" s="168">
        <f t="shared" ref="AE55:AE61" si="17">M55-J55</f>
        <v>-212.41341202066474</v>
      </c>
      <c r="AF55" s="141">
        <f t="shared" ref="AF55:AF61" si="18">M55/J55</f>
        <v>0.89379329398966767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3558</v>
      </c>
      <c r="G56" s="148">
        <f t="shared" ref="G56:G61" si="19">E56*F56</f>
        <v>70092.599999999991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1" si="20">F56/V56*60</f>
        <v>1079.7619098143236</v>
      </c>
      <c r="N56" s="152">
        <f t="shared" si="13"/>
        <v>83.058608447255665</v>
      </c>
      <c r="O56" s="154">
        <f t="shared" si="14"/>
        <v>0</v>
      </c>
      <c r="P56" s="155">
        <f t="shared" si="15"/>
        <v>-9.2490838604366417</v>
      </c>
      <c r="Q56" s="156">
        <f t="shared" si="16"/>
        <v>0.89980159151193639</v>
      </c>
      <c r="R56" s="292">
        <f>Q72</f>
        <v>0.89935026956801745</v>
      </c>
      <c r="S56" s="157">
        <v>0.20833333333333334</v>
      </c>
      <c r="T56" s="158">
        <v>0.34562500000000002</v>
      </c>
      <c r="U56" s="159"/>
      <c r="V56" s="160">
        <v>197.71025265811619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-120.23809018567636</v>
      </c>
      <c r="AF56" s="156">
        <f t="shared" si="18"/>
        <v>0.89980159151193639</v>
      </c>
      <c r="AG56" s="277">
        <f>AF72</f>
        <v>0.89935026956801745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546</v>
      </c>
      <c r="G57" s="103">
        <f t="shared" si="19"/>
        <v>14769.300000000001</v>
      </c>
      <c r="H57" s="26"/>
      <c r="I57" s="104">
        <v>6</v>
      </c>
      <c r="J57" s="105">
        <v>3273</v>
      </c>
      <c r="K57" s="106">
        <f t="shared" ref="K57:K61" si="21">J57/I57</f>
        <v>545.5</v>
      </c>
      <c r="L57" s="107">
        <v>6</v>
      </c>
      <c r="M57" s="105">
        <f t="shared" si="20"/>
        <v>2966.1681168126106</v>
      </c>
      <c r="N57" s="106">
        <f t="shared" si="13"/>
        <v>494.36135280210175</v>
      </c>
      <c r="O57" s="108">
        <f t="shared" si="14"/>
        <v>0</v>
      </c>
      <c r="P57" s="109">
        <f t="shared" si="15"/>
        <v>-51.138647197898251</v>
      </c>
      <c r="Q57" s="110">
        <f t="shared" si="16"/>
        <v>0.90625362566838086</v>
      </c>
      <c r="R57" s="293"/>
      <c r="S57" s="47">
        <v>0.34930555555555554</v>
      </c>
      <c r="T57" s="48">
        <v>0.35696759259259259</v>
      </c>
      <c r="U57" s="111">
        <v>5.2999999999999492</v>
      </c>
      <c r="V57" s="112">
        <v>11.044552671951477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-306.83188318738939</v>
      </c>
      <c r="AF57" s="110">
        <f t="shared" si="18"/>
        <v>0.90625362566838086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1057</v>
      </c>
      <c r="G58" s="103">
        <f t="shared" si="19"/>
        <v>27703.97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2961.7101263350378</v>
      </c>
      <c r="N58" s="106">
        <f t="shared" si="13"/>
        <v>493.61835438917296</v>
      </c>
      <c r="O58" s="108">
        <f t="shared" si="14"/>
        <v>0</v>
      </c>
      <c r="P58" s="109">
        <f t="shared" si="15"/>
        <v>-51.881645610827036</v>
      </c>
      <c r="Q58" s="110">
        <f t="shared" si="16"/>
        <v>0.90489157541553245</v>
      </c>
      <c r="R58" s="293"/>
      <c r="S58" s="47">
        <v>0.36041666666666661</v>
      </c>
      <c r="T58" s="48">
        <v>0.37527777777777771</v>
      </c>
      <c r="U58" s="111">
        <v>4.9666666666665904</v>
      </c>
      <c r="V58" s="112">
        <v>21.413304238007569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-311.28987366496222</v>
      </c>
      <c r="AF58" s="110">
        <f t="shared" si="18"/>
        <v>0.90489157541553245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1206</v>
      </c>
      <c r="G59" s="103">
        <f t="shared" si="19"/>
        <v>26435.52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3265.5349763033123</v>
      </c>
      <c r="N59" s="106">
        <f t="shared" si="13"/>
        <v>544.25582938388538</v>
      </c>
      <c r="O59" s="108">
        <f t="shared" si="14"/>
        <v>0</v>
      </c>
      <c r="P59" s="109">
        <f t="shared" si="15"/>
        <v>-55.744170616114616</v>
      </c>
      <c r="Q59" s="110">
        <f t="shared" si="16"/>
        <v>0.90709304897314236</v>
      </c>
      <c r="R59" s="293"/>
      <c r="S59" s="47">
        <v>0.3791666666666666</v>
      </c>
      <c r="T59" s="48">
        <v>0.39454861111111106</v>
      </c>
      <c r="U59" s="111">
        <v>5.5999999999999961</v>
      </c>
      <c r="V59" s="112">
        <v>22.158696974642048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-334.46502369668769</v>
      </c>
      <c r="AF59" s="200">
        <f t="shared" si="18"/>
        <v>0.90709304897314236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5223</v>
      </c>
      <c r="G60" s="103">
        <f t="shared" si="19"/>
        <v>158570.28</v>
      </c>
      <c r="H60" s="13"/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2653.9180131291846</v>
      </c>
      <c r="N60" s="106">
        <f t="shared" si="13"/>
        <v>241.26527392083497</v>
      </c>
      <c r="O60" s="108">
        <f t="shared" si="14"/>
        <v>0</v>
      </c>
      <c r="P60" s="109">
        <f t="shared" si="15"/>
        <v>-31.461998806437776</v>
      </c>
      <c r="Q60" s="110">
        <f t="shared" si="16"/>
        <v>0.88463933770972814</v>
      </c>
      <c r="R60" s="293"/>
      <c r="S60" s="47">
        <v>0.39861111111111103</v>
      </c>
      <c r="T60" s="48">
        <v>0.48060185185185178</v>
      </c>
      <c r="U60" s="111">
        <v>5.8499999999999552</v>
      </c>
      <c r="V60" s="112">
        <v>118.08202003591647</v>
      </c>
      <c r="W60" s="113">
        <v>0.48060185185185178</v>
      </c>
      <c r="X60" s="116">
        <v>0.52013888888888871</v>
      </c>
      <c r="Y60" s="12"/>
      <c r="Z60" s="198"/>
      <c r="AA60" s="282"/>
      <c r="AB60" s="283"/>
      <c r="AC60" s="12">
        <v>2</v>
      </c>
      <c r="AD60" s="198"/>
      <c r="AE60" s="199">
        <f t="shared" si="17"/>
        <v>-346.0819868708154</v>
      </c>
      <c r="AF60" s="200">
        <f t="shared" si="18"/>
        <v>0.88463933770972825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3182</v>
      </c>
      <c r="G61" s="121">
        <f t="shared" si="19"/>
        <v>95364.54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2484.1730769230771</v>
      </c>
      <c r="N61" s="106">
        <f t="shared" si="13"/>
        <v>118.29395604395606</v>
      </c>
      <c r="O61" s="108">
        <f t="shared" si="14"/>
        <v>0</v>
      </c>
      <c r="P61" s="109">
        <f t="shared" si="15"/>
        <v>-14.563186813186803</v>
      </c>
      <c r="Q61" s="110">
        <f t="shared" si="16"/>
        <v>0.89038461538461544</v>
      </c>
      <c r="R61" s="293"/>
      <c r="S61" s="47">
        <v>0.52013888888888871</v>
      </c>
      <c r="T61" s="120">
        <v>0.57350694444444428</v>
      </c>
      <c r="U61" s="111">
        <v>56.933333333333174</v>
      </c>
      <c r="V61" s="112">
        <v>76.854548410320717</v>
      </c>
      <c r="W61" s="113"/>
      <c r="X61" s="116"/>
      <c r="Y61" s="12"/>
      <c r="Z61" s="198"/>
      <c r="AA61" s="282"/>
      <c r="AB61" s="283"/>
      <c r="AC61" s="12">
        <v>2</v>
      </c>
      <c r="AD61" s="198"/>
      <c r="AE61" s="199">
        <f t="shared" si="17"/>
        <v>-305.82692307692287</v>
      </c>
      <c r="AF61" s="200">
        <f t="shared" si="18"/>
        <v>0.89038461538461544</v>
      </c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</v>
      </c>
      <c r="J72" s="137">
        <f t="shared" si="22"/>
        <v>2856</v>
      </c>
      <c r="K72" s="138">
        <f t="shared" ref="K72" si="23">J72/I72</f>
        <v>272</v>
      </c>
      <c r="L72" s="136">
        <f t="shared" ref="L72:M72" si="24">AVERAGE(L56:L71)</f>
        <v>10.5</v>
      </c>
      <c r="M72" s="137">
        <f t="shared" si="24"/>
        <v>2568.5443698862578</v>
      </c>
      <c r="N72" s="138">
        <f>M72/L72</f>
        <v>244.62327332250075</v>
      </c>
      <c r="O72" s="139">
        <f>L72-I72</f>
        <v>0</v>
      </c>
      <c r="P72" s="140">
        <f>N72-K72</f>
        <v>-27.376726677499249</v>
      </c>
      <c r="Q72" s="141">
        <f>N72/K72</f>
        <v>0.89935026956801745</v>
      </c>
      <c r="R72" s="294"/>
      <c r="S72" s="142">
        <v>0.20833333333333334</v>
      </c>
      <c r="T72" s="143">
        <v>0.57350694444444428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>M72-J72</f>
        <v>-287.45563011374225</v>
      </c>
      <c r="AF72" s="141">
        <f>M72/J72</f>
        <v>0.89935026956801745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1451</v>
      </c>
      <c r="G73" s="148">
        <f t="shared" ref="G73:G74" si="25">E73*F73</f>
        <v>84404.67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1607.142857142861</v>
      </c>
      <c r="N73" s="152">
        <f>M73/L73</f>
        <v>84.586466165413739</v>
      </c>
      <c r="O73" s="154">
        <f>L73-I73</f>
        <v>0</v>
      </c>
      <c r="P73" s="155">
        <f>N73-K73</f>
        <v>-10.150375939849425</v>
      </c>
      <c r="Q73" s="156">
        <f>N73/K73</f>
        <v>0.89285714285714501</v>
      </c>
      <c r="R73" s="292">
        <f>Q89</f>
        <v>0.8925708947354557</v>
      </c>
      <c r="S73" s="157">
        <v>0.70833333333333337</v>
      </c>
      <c r="T73" s="158">
        <v>0.74594907407407407</v>
      </c>
      <c r="U73" s="159"/>
      <c r="V73" s="160">
        <v>54.170666666666541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-192.85714285713902</v>
      </c>
      <c r="AF73" s="156">
        <f>M73/J73</f>
        <v>0.89285714285714501</v>
      </c>
      <c r="AG73" s="277">
        <f>AF89</f>
        <v>0.8925708947354557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2817</v>
      </c>
      <c r="G74" s="103">
        <f t="shared" si="25"/>
        <v>126708.65999999999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1606.1123639047794</v>
      </c>
      <c r="N74" s="106">
        <f>M74/L74</f>
        <v>76.481541138322825</v>
      </c>
      <c r="O74" s="108">
        <f>L74-I74</f>
        <v>0</v>
      </c>
      <c r="P74" s="109">
        <f>N74-K74</f>
        <v>-9.232744575962883</v>
      </c>
      <c r="Q74" s="110">
        <f>N74/K74</f>
        <v>0.89228464661376639</v>
      </c>
      <c r="R74" s="293"/>
      <c r="S74" s="47">
        <v>0.74930555555555556</v>
      </c>
      <c r="T74" s="48">
        <v>0.82238425925925929</v>
      </c>
      <c r="U74" s="111">
        <v>4.8333333333333428</v>
      </c>
      <c r="V74" s="112">
        <v>105.23547654479086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-193.88763609522061</v>
      </c>
      <c r="AF74" s="110">
        <f>M74/J74</f>
        <v>0.89228464661376627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1606.6276105238203</v>
      </c>
      <c r="N89" s="138">
        <f>M89/L89</f>
        <v>80.331380526191012</v>
      </c>
      <c r="O89" s="139">
        <f>L89-I89</f>
        <v>0</v>
      </c>
      <c r="P89" s="140">
        <f>N89-K89</f>
        <v>-9.6686194738089881</v>
      </c>
      <c r="Q89" s="141">
        <f>N89/K89</f>
        <v>0.8925708947354557</v>
      </c>
      <c r="R89" s="294"/>
      <c r="S89" s="142">
        <v>0.70833333333333337</v>
      </c>
      <c r="T89" s="143">
        <v>0.82238425925925929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4</v>
      </c>
      <c r="AD89" s="180">
        <f t="shared" si="31"/>
        <v>0</v>
      </c>
      <c r="AE89" s="168">
        <f>M89-J89</f>
        <v>-193.37238947617971</v>
      </c>
      <c r="AF89" s="141">
        <f>M89/J89</f>
        <v>0.8925708947354557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1247</v>
      </c>
      <c r="G90" s="148">
        <f t="shared" ref="G90:G91" si="32">E90*F90</f>
        <v>67450.23000000001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</v>
      </c>
      <c r="N90" s="152">
        <f>M90/L90</f>
        <v>89.3</v>
      </c>
      <c r="O90" s="154">
        <f>L90-I90</f>
        <v>1</v>
      </c>
      <c r="P90" s="155">
        <f>N90-K90</f>
        <v>-15.963157894736838</v>
      </c>
      <c r="Q90" s="156">
        <f>N90/K90</f>
        <v>0.84835000000000005</v>
      </c>
      <c r="R90" s="292">
        <f>Q106</f>
        <v>0.87077824781659408</v>
      </c>
      <c r="S90" s="157">
        <v>0.70833333333333337</v>
      </c>
      <c r="T90" s="158">
        <v>0.73741898148148155</v>
      </c>
      <c r="U90" s="159"/>
      <c r="V90" s="160">
        <v>41.892497200447927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-214</v>
      </c>
      <c r="AF90" s="156">
        <f>M90/J90</f>
        <v>0.89300000000000002</v>
      </c>
      <c r="AG90" s="362">
        <f>AF106</f>
        <v>0.89310589519650674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2594</v>
      </c>
      <c r="G91" s="103">
        <f t="shared" si="32"/>
        <v>131437.98000000001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1786.4235807860268</v>
      </c>
      <c r="N91" s="106">
        <f>M91/L91</f>
        <v>89.321179039301342</v>
      </c>
      <c r="O91" s="108">
        <f>L91-I91</f>
        <v>0</v>
      </c>
      <c r="P91" s="109">
        <f>N91-K91</f>
        <v>-10.678820960698658</v>
      </c>
      <c r="Q91" s="110">
        <f>N91/K91</f>
        <v>0.89321179039301346</v>
      </c>
      <c r="R91" s="293"/>
      <c r="S91" s="47">
        <v>0.74027777777777781</v>
      </c>
      <c r="T91" s="48">
        <v>0.80077546296296298</v>
      </c>
      <c r="U91" s="111">
        <v>5</v>
      </c>
      <c r="V91" s="112">
        <v>87.123793972490205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-213.57641921397317</v>
      </c>
      <c r="AF91" s="110">
        <f>M91/J91</f>
        <v>0.89321179039301346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120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1786.2117903930134</v>
      </c>
      <c r="N106" s="138">
        <f>M106/L106</f>
        <v>89.310589519650676</v>
      </c>
      <c r="O106" s="139">
        <f>L106-I106</f>
        <v>0.5</v>
      </c>
      <c r="P106" s="140">
        <f>N106-K106</f>
        <v>-13.253513044451893</v>
      </c>
      <c r="Q106" s="141">
        <f>N106/K106</f>
        <v>0.87077824781659408</v>
      </c>
      <c r="R106" s="294"/>
      <c r="S106" s="142">
        <v>0.70833333333333337</v>
      </c>
      <c r="T106" s="143">
        <v>0.80077546296296298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3</v>
      </c>
      <c r="AD106" s="180">
        <f t="shared" si="38"/>
        <v>0</v>
      </c>
      <c r="AE106" s="168">
        <f>M106-J106</f>
        <v>-213.78820960698658</v>
      </c>
      <c r="AF106" s="141">
        <f>M106/J106</f>
        <v>0.89310589519650674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2117</v>
      </c>
      <c r="G107" s="148">
        <f t="shared" ref="G107:G109" si="39">E107*F107</f>
        <v>100769.2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1789.8552486187843</v>
      </c>
      <c r="N107" s="152">
        <f>M107/L107</f>
        <v>77.819793418208022</v>
      </c>
      <c r="O107" s="154">
        <f>L107-I107</f>
        <v>0</v>
      </c>
      <c r="P107" s="155">
        <f>N107-K107</f>
        <v>-9.1367283209224155</v>
      </c>
      <c r="Q107" s="156">
        <f>N107/K107</f>
        <v>0.89492762430939221</v>
      </c>
      <c r="R107" s="292">
        <f>Q123</f>
        <v>0.89492526260378491</v>
      </c>
      <c r="S107" s="157">
        <v>0.70833333333333337</v>
      </c>
      <c r="T107" s="158">
        <v>0.75760416666666675</v>
      </c>
      <c r="U107" s="159"/>
      <c r="V107" s="160">
        <v>70.96663269167729</v>
      </c>
      <c r="W107" s="158"/>
      <c r="X107" s="169"/>
      <c r="Y107" s="196"/>
      <c r="Z107" s="197"/>
      <c r="AA107" s="295"/>
      <c r="AB107" s="296"/>
      <c r="AC107" s="196">
        <v>3</v>
      </c>
      <c r="AD107" s="197"/>
      <c r="AE107" s="115">
        <f>M107-J107</f>
        <v>-210.14475138121566</v>
      </c>
      <c r="AF107" s="156">
        <f>M107/J107</f>
        <v>0.89492762430939221</v>
      </c>
      <c r="AG107" s="277">
        <f>AF123</f>
        <v>0.89492526260378502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1941</v>
      </c>
      <c r="G108" s="103">
        <f t="shared" si="39"/>
        <v>110384.67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1789.8212968471137</v>
      </c>
      <c r="N108" s="106">
        <f>M108/L108</f>
        <v>77.818317254222336</v>
      </c>
      <c r="O108" s="108">
        <f>L108-I108</f>
        <v>0</v>
      </c>
      <c r="P108" s="109">
        <f>N108-K108</f>
        <v>-9.1382044849081012</v>
      </c>
      <c r="Q108" s="110">
        <f>N108/K108</f>
        <v>0.89491064842355683</v>
      </c>
      <c r="R108" s="293"/>
      <c r="S108" s="47">
        <v>0.76041666666666674</v>
      </c>
      <c r="T108" s="48">
        <v>0.80560185185185196</v>
      </c>
      <c r="U108" s="111">
        <v>5</v>
      </c>
      <c r="V108" s="112">
        <v>65.067948518185503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-210.17870315288633</v>
      </c>
      <c r="AF108" s="110">
        <f>M108/J108</f>
        <v>0.89491064842355683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2312</v>
      </c>
      <c r="G109" s="103">
        <f t="shared" si="39"/>
        <v>131298.48000000001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1789.8750301568118</v>
      </c>
      <c r="N109" s="106">
        <f>M109/L109</f>
        <v>77.820653485078779</v>
      </c>
      <c r="O109" s="108">
        <f>L109-I109</f>
        <v>0</v>
      </c>
      <c r="P109" s="109">
        <f>N109-K109</f>
        <v>-9.1358682540516583</v>
      </c>
      <c r="Q109" s="110">
        <f>N109/K109</f>
        <v>0.89493751507840591</v>
      </c>
      <c r="R109" s="293"/>
      <c r="S109" s="47">
        <v>0.80902777777777779</v>
      </c>
      <c r="T109" s="48">
        <v>0.86284722222222221</v>
      </c>
      <c r="U109" s="111">
        <v>4.9333333333331986</v>
      </c>
      <c r="V109" s="112">
        <v>77.502617592160419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-210.12496984318818</v>
      </c>
      <c r="AF109" s="110">
        <f>M109/J109</f>
        <v>0.89493751507840591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1789.8505252075699</v>
      </c>
      <c r="N123" s="138">
        <f>M123/L123</f>
        <v>77.819588052503036</v>
      </c>
      <c r="O123" s="139">
        <f>L123-I123</f>
        <v>0</v>
      </c>
      <c r="P123" s="140">
        <f>N123-K123</f>
        <v>-9.1369336866274011</v>
      </c>
      <c r="Q123" s="141">
        <f>N123/K123</f>
        <v>0.89492526260378491</v>
      </c>
      <c r="R123" s="294"/>
      <c r="S123" s="142">
        <v>0.70833333333333337</v>
      </c>
      <c r="T123" s="143">
        <v>0.86284722222222221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8</v>
      </c>
      <c r="AD123" s="180">
        <f t="shared" si="45"/>
        <v>0</v>
      </c>
      <c r="AE123" s="168">
        <f>M123-J123</f>
        <v>-210.14947479243006</v>
      </c>
      <c r="AF123" s="141">
        <f>M123/J123</f>
        <v>0.89492526260378502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50" priority="3" operator="greaterThan">
      <formula>0</formula>
    </cfRule>
  </conditionalFormatting>
  <conditionalFormatting sqref="P5:P123 AE5:AE123">
    <cfRule type="cellIs" dxfId="249" priority="6" operator="lessThan">
      <formula>0</formula>
    </cfRule>
  </conditionalFormatting>
  <conditionalFormatting sqref="Q5:Q123 AF5:AF123">
    <cfRule type="cellIs" dxfId="248" priority="4" operator="greaterThan">
      <formula>1</formula>
    </cfRule>
    <cfRule type="cellIs" dxfId="247" priority="5" operator="lessThan">
      <formula>0.8</formula>
    </cfRule>
  </conditionalFormatting>
  <conditionalFormatting sqref="AG5 R5:R123 AG39:AG90">
    <cfRule type="cellIs" dxfId="246" priority="7" operator="lessThan">
      <formula>0.8</formula>
    </cfRule>
  </conditionalFormatting>
  <conditionalFormatting sqref="AG22">
    <cfRule type="cellIs" dxfId="245" priority="10" operator="lessThan">
      <formula>0.8</formula>
    </cfRule>
  </conditionalFormatting>
  <conditionalFormatting sqref="AG37">
    <cfRule type="cellIs" dxfId="244" priority="9" operator="lessThan">
      <formula>0.8</formula>
    </cfRule>
  </conditionalFormatting>
  <conditionalFormatting sqref="AG105">
    <cfRule type="cellIs" dxfId="243" priority="2" operator="lessThan">
      <formula>0.8</formula>
    </cfRule>
  </conditionalFormatting>
  <conditionalFormatting sqref="AG107:AG123">
    <cfRule type="cellIs" dxfId="242" priority="1" operator="lessThan">
      <formula>0.8</formula>
    </cfRule>
  </conditionalFormatting>
  <dataValidations count="1">
    <dataValidation type="list" allowBlank="1" showInputMessage="1" showErrorMessage="1" sqref="AA5:AB123" xr:uid="{CC6D91A4-A257-40B8-B267-D1B8D9FD7CF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BFF68-45B8-416E-9D42-1B82F62743FF}">
  <sheetPr codeName="工作表55">
    <tabColor theme="8" tint="0.59999389629810485"/>
  </sheetPr>
  <dimension ref="B1:AR42"/>
  <sheetViews>
    <sheetView zoomScale="70" zoomScaleNormal="70" workbookViewId="0">
      <selection activeCell="U24" sqref="U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233</v>
      </c>
      <c r="D3" s="266"/>
      <c r="E3" s="3" t="s">
        <v>2</v>
      </c>
      <c r="F3" s="267">
        <f>'0411(18度C)'!D1+'0411(4度C)'!D1</f>
        <v>148324</v>
      </c>
      <c r="G3" s="268"/>
      <c r="H3" s="3" t="s">
        <v>3</v>
      </c>
      <c r="I3" s="269">
        <f>'0411(18度C)'!F1+'0411(4度C)'!F1</f>
        <v>4445689.2599999988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455.47869034771014</v>
      </c>
      <c r="F6" s="244" t="e">
        <f>AVERAGE(#REF!,D14:K14)</f>
        <v>#REF!</v>
      </c>
      <c r="G6" s="245">
        <f>AVERAGE(D14:K14)</f>
        <v>132.93051972234809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692.09677419354841</v>
      </c>
      <c r="N6" s="246"/>
      <c r="O6" s="232">
        <f>'0411(4度C)'!Y2</f>
        <v>0</v>
      </c>
      <c r="P6" s="232">
        <f>'0411(4度C)'!Z2</f>
        <v>0</v>
      </c>
      <c r="Q6" s="232">
        <f>'0411(4度C)'!AC2</f>
        <v>38</v>
      </c>
      <c r="R6" s="232">
        <f>'0411(4度C)'!AD2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406.2342139749444</v>
      </c>
      <c r="F7" s="240" t="e">
        <f>AVERAGE(#REF!,D15:K15)</f>
        <v>#REF!</v>
      </c>
      <c r="G7" s="241">
        <f>AVERAGE(D15:K15)</f>
        <v>118.92210822290659</v>
      </c>
      <c r="H7" s="242"/>
      <c r="I7" s="241">
        <f>AVERAGE(L15:O15)</f>
        <v>82.481490380607667</v>
      </c>
      <c r="J7" s="242"/>
      <c r="K7" s="241">
        <f>AVERAGE(D33:O33)</f>
        <v>662.22081627210025</v>
      </c>
      <c r="L7" s="242"/>
      <c r="M7" s="241">
        <f>AVERAGE(P33:X33)</f>
        <v>616.37760955128988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0.89069071380810783</v>
      </c>
      <c r="F8" s="236" t="e">
        <f>AVERAGE(D16:K16,#REF!)</f>
        <v>#REF!</v>
      </c>
      <c r="G8" s="225">
        <f>AVERAGE(D16:K16)</f>
        <v>0.89237018962522785</v>
      </c>
      <c r="H8" s="226"/>
      <c r="I8" s="225">
        <f>AVERAGE(L16:O16)</f>
        <v>0.88602480171861175</v>
      </c>
      <c r="J8" s="226"/>
      <c r="K8" s="225">
        <f>AVERAGE(D34:O34)</f>
        <v>0.89213714367821917</v>
      </c>
      <c r="L8" s="226"/>
      <c r="M8" s="225">
        <f>AVERAGE(P34:X34)</f>
        <v>0.89070263472047051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75.48482323314046</v>
      </c>
      <c r="F15" s="35">
        <v>82.15837055470783</v>
      </c>
      <c r="G15" s="35">
        <v>73.467941971753504</v>
      </c>
      <c r="H15" s="35">
        <v>244.57729713202454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80.340380526191012</v>
      </c>
      <c r="N15" s="35">
        <v>89.310589519650676</v>
      </c>
      <c r="O15" s="38">
        <v>77.793501095981327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0.89323707492549553</v>
      </c>
      <c r="F16" s="43">
        <f t="shared" si="0"/>
        <v>0.88320248346310926</v>
      </c>
      <c r="G16" s="43">
        <f t="shared" si="0"/>
        <v>0.89385996065633422</v>
      </c>
      <c r="H16" s="43">
        <f t="shared" si="0"/>
        <v>0.89918123945597261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0.89267089473545569</v>
      </c>
      <c r="N16" s="43">
        <f t="shared" si="1"/>
        <v>0.87077824781659408</v>
      </c>
      <c r="O16" s="46">
        <f t="shared" si="1"/>
        <v>0.89462526260378528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0.55849537037037034</v>
      </c>
      <c r="F18" s="48">
        <v>0.54591435185185189</v>
      </c>
      <c r="G18" s="48">
        <v>0.45178240740740738</v>
      </c>
      <c r="H18" s="48">
        <v>0.57290509259259248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0.8107523148148148</v>
      </c>
      <c r="N18" s="48">
        <v>0.78839120370370375</v>
      </c>
      <c r="O18" s="50">
        <v>0.84383101851851849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7</v>
      </c>
      <c r="F21" s="52">
        <v>7</v>
      </c>
      <c r="G21" s="52">
        <v>4</v>
      </c>
      <c r="H21" s="52">
        <v>10</v>
      </c>
      <c r="I21" s="52"/>
      <c r="J21" s="52"/>
      <c r="K21" s="53"/>
      <c r="L21" s="54"/>
      <c r="M21" s="55">
        <v>3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948.38709677419342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290.34640166352364</v>
      </c>
      <c r="H33" s="35">
        <v>389.95946982055494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990.88937093275581</v>
      </c>
      <c r="N33" s="35">
        <v>892.98211597255943</v>
      </c>
      <c r="O33" s="35">
        <v>746.92672297110789</v>
      </c>
      <c r="P33" s="34">
        <v>267.07969566337511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596.24809327958235</v>
      </c>
      <c r="W33" s="35">
        <v>846.16697437099083</v>
      </c>
      <c r="X33" s="38">
        <v>756.01567489121135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0.88301225248185022</v>
      </c>
      <c r="H34" s="43">
        <f>H33/H32</f>
        <v>0.89990646881666525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0.90080851902977799</v>
      </c>
      <c r="N34" s="43">
        <f>N33/N32</f>
        <v>0.88775999833529295</v>
      </c>
      <c r="O34" s="43">
        <f>O33/O32</f>
        <v>0.88919847972750943</v>
      </c>
      <c r="P34" s="42">
        <f>P33/P32</f>
        <v>0.89026565221125031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0.89437213991937359</v>
      </c>
      <c r="W34" s="43">
        <f>W33/W32</f>
        <v>0.89221687773811975</v>
      </c>
      <c r="X34" s="46">
        <f>X33/X32</f>
        <v>0.88595586901313828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0.43746527777777761</v>
      </c>
      <c r="H36" s="48">
        <v>0.31805555555555559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0.39059027777777777</v>
      </c>
      <c r="N36" s="48">
        <v>0.45748842592592603</v>
      </c>
      <c r="O36" s="48">
        <v>0.45119212962962968</v>
      </c>
      <c r="P36" s="47">
        <v>0.78093749999999995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0.83325231481481477</v>
      </c>
      <c r="W36" s="48">
        <v>1.1581249999999998</v>
      </c>
      <c r="X36" s="50">
        <v>1.1646412037037037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624D3-5B5C-474F-B9E6-7DD7B4727CD4}">
  <sheetPr codeName="工作表56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E8" sqref="E8:N8"/>
      <selection pane="bottomLeft" activeCell="U151" sqref="U15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98115</v>
      </c>
      <c r="E1" s="88" t="s">
        <v>3</v>
      </c>
      <c r="F1" s="89">
        <f>SUM(G5:G157)</f>
        <v>1927162.9299999995</v>
      </c>
      <c r="G1" s="90" t="s">
        <v>84</v>
      </c>
      <c r="H1" s="91">
        <f>L21+L38+L55+L72+L89+L106+L123+L140+L157</f>
        <v>50.268686868686871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46123</v>
      </c>
      <c r="B2" s="343"/>
      <c r="C2" s="92" t="s">
        <v>40</v>
      </c>
      <c r="D2" s="93">
        <f>AVERAGE(N21,N38,N55,N72,N89,N106,N123,N140,N157)</f>
        <v>641.84605772951784</v>
      </c>
      <c r="E2" s="93" t="s">
        <v>91</v>
      </c>
      <c r="F2" s="94">
        <f>F1/D1</f>
        <v>19.641878713754263</v>
      </c>
      <c r="G2" s="95" t="s">
        <v>92</v>
      </c>
      <c r="H2" s="96">
        <f>COUNT(H5:H157)</f>
        <v>9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400</v>
      </c>
      <c r="G5" s="148">
        <f t="shared" ref="G5:G10" si="0">E5*F5</f>
        <v>7148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2258.8315098468302</v>
      </c>
      <c r="N5" s="152">
        <f t="shared" ref="N5:N10" si="2">M5/L5</f>
        <v>376.47191830780503</v>
      </c>
      <c r="O5" s="154">
        <f t="shared" ref="O5:O10" si="3">L5-I5</f>
        <v>0</v>
      </c>
      <c r="P5" s="155">
        <f t="shared" ref="P5:P10" si="4">N5-K5</f>
        <v>-40.194748358861659</v>
      </c>
      <c r="Q5" s="156">
        <f t="shared" ref="Q5:Q10" si="5">N5/K5</f>
        <v>0.90353260393873203</v>
      </c>
      <c r="R5" s="292">
        <f>Q21</f>
        <v>0.88301225248185022</v>
      </c>
      <c r="S5" s="157">
        <v>0.25</v>
      </c>
      <c r="T5" s="158">
        <v>0.25737268518518519</v>
      </c>
      <c r="U5" s="159"/>
      <c r="V5" s="160">
        <v>10.624962461953361</v>
      </c>
      <c r="W5" s="161"/>
      <c r="X5" s="162"/>
      <c r="Y5" s="295"/>
      <c r="Z5" s="296"/>
      <c r="AA5" s="115">
        <f t="shared" ref="AA5:AA10" si="6">M5-J5</f>
        <v>-241.16849015316984</v>
      </c>
      <c r="AB5" s="156">
        <f t="shared" ref="AB5:AB10" si="7">M5/J5</f>
        <v>0.90353260393873203</v>
      </c>
      <c r="AC5" s="277">
        <f>AB21</f>
        <v>0.88301225248185022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1129</v>
      </c>
      <c r="G6" s="103">
        <f t="shared" si="0"/>
        <v>22241.3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2261.6012981903982</v>
      </c>
      <c r="N6" s="106">
        <f t="shared" si="2"/>
        <v>376.9335496983997</v>
      </c>
      <c r="O6" s="108">
        <f t="shared" si="3"/>
        <v>0</v>
      </c>
      <c r="P6" s="109">
        <f t="shared" si="4"/>
        <v>-39.733116968266984</v>
      </c>
      <c r="Q6" s="110">
        <f t="shared" si="5"/>
        <v>0.90464051927615929</v>
      </c>
      <c r="R6" s="293"/>
      <c r="S6" s="47">
        <v>0.26041666666666663</v>
      </c>
      <c r="T6" s="48">
        <v>0.28121527777777772</v>
      </c>
      <c r="U6" s="111">
        <v>5</v>
      </c>
      <c r="V6" s="112">
        <v>29.952229004379152</v>
      </c>
      <c r="W6" s="113"/>
      <c r="X6" s="116"/>
      <c r="Y6" s="282"/>
      <c r="Z6" s="283"/>
      <c r="AA6" s="117">
        <f t="shared" si="6"/>
        <v>-238.39870180960179</v>
      </c>
      <c r="AB6" s="110">
        <f t="shared" si="7"/>
        <v>0.90464051927615929</v>
      </c>
      <c r="AC6" s="278"/>
    </row>
    <row r="7" spans="1:29" ht="15.75" customHeight="1">
      <c r="A7" s="288"/>
      <c r="B7" s="100" t="s">
        <v>114</v>
      </c>
      <c r="C7" s="280" t="s">
        <v>119</v>
      </c>
      <c r="D7" s="281"/>
      <c r="E7" s="101">
        <v>25.64</v>
      </c>
      <c r="F7" s="102">
        <v>1065</v>
      </c>
      <c r="G7" s="103">
        <f t="shared" si="0"/>
        <v>27306.600000000002</v>
      </c>
      <c r="H7" s="26"/>
      <c r="I7" s="104">
        <v>11</v>
      </c>
      <c r="J7" s="105">
        <v>3600</v>
      </c>
      <c r="K7" s="106">
        <f t="shared" si="8"/>
        <v>327.27272727272725</v>
      </c>
      <c r="L7" s="107">
        <v>11</v>
      </c>
      <c r="M7" s="105">
        <f t="shared" si="1"/>
        <v>3182.8211673151736</v>
      </c>
      <c r="N7" s="106">
        <f t="shared" si="2"/>
        <v>289.34737884683398</v>
      </c>
      <c r="O7" s="108">
        <f t="shared" si="3"/>
        <v>0</v>
      </c>
      <c r="P7" s="109">
        <f t="shared" si="4"/>
        <v>-37.925348425893276</v>
      </c>
      <c r="Q7" s="110">
        <f t="shared" si="5"/>
        <v>0.8841169909208817</v>
      </c>
      <c r="R7" s="293"/>
      <c r="S7" s="47">
        <v>0.28472222222222215</v>
      </c>
      <c r="T7" s="48">
        <v>0.29865740740740732</v>
      </c>
      <c r="U7" s="111">
        <v>5.0499999999999901</v>
      </c>
      <c r="V7" s="112">
        <v>20.076528538957152</v>
      </c>
      <c r="W7" s="113"/>
      <c r="X7" s="116"/>
      <c r="Y7" s="282"/>
      <c r="Z7" s="283"/>
      <c r="AA7" s="117">
        <f t="shared" si="6"/>
        <v>-417.17883268482638</v>
      </c>
      <c r="AB7" s="110">
        <f t="shared" si="7"/>
        <v>0.88411699092088158</v>
      </c>
      <c r="AC7" s="278"/>
    </row>
    <row r="8" spans="1:29" ht="15.75" customHeight="1">
      <c r="A8" s="288"/>
      <c r="B8" s="100" t="s">
        <v>114</v>
      </c>
      <c r="C8" s="280" t="s">
        <v>227</v>
      </c>
      <c r="D8" s="281"/>
      <c r="E8" s="101">
        <v>29.52</v>
      </c>
      <c r="F8" s="102">
        <v>4072</v>
      </c>
      <c r="G8" s="103">
        <f t="shared" si="0"/>
        <v>120205.44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3151.0450891267615</v>
      </c>
      <c r="N8" s="106">
        <f t="shared" si="2"/>
        <v>262.58709076056346</v>
      </c>
      <c r="O8" s="108">
        <f t="shared" si="3"/>
        <v>0</v>
      </c>
      <c r="P8" s="109">
        <f t="shared" si="4"/>
        <v>-37.412909239436544</v>
      </c>
      <c r="Q8" s="110">
        <f t="shared" si="5"/>
        <v>0.87529030253521156</v>
      </c>
      <c r="R8" s="293"/>
      <c r="S8" s="47">
        <v>0.30208333333333326</v>
      </c>
      <c r="T8" s="48">
        <v>0.35592592592592587</v>
      </c>
      <c r="U8" s="111">
        <v>4.9333333333333584</v>
      </c>
      <c r="V8" s="112">
        <v>77.536180247965788</v>
      </c>
      <c r="W8" s="113"/>
      <c r="X8" s="116"/>
      <c r="Y8" s="282"/>
      <c r="Z8" s="283"/>
      <c r="AA8" s="117">
        <f t="shared" si="6"/>
        <v>-448.95491087323853</v>
      </c>
      <c r="AB8" s="110">
        <f t="shared" si="7"/>
        <v>0.87529030253521156</v>
      </c>
      <c r="AC8" s="278"/>
    </row>
    <row r="9" spans="1:29" ht="15.75" customHeight="1">
      <c r="A9" s="288"/>
      <c r="B9" s="100" t="s">
        <v>114</v>
      </c>
      <c r="C9" s="280" t="s">
        <v>228</v>
      </c>
      <c r="D9" s="281"/>
      <c r="E9" s="101">
        <v>29.85</v>
      </c>
      <c r="F9" s="102">
        <v>4238</v>
      </c>
      <c r="G9" s="103">
        <f t="shared" si="0"/>
        <v>126504.3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3150.5700687072117</v>
      </c>
      <c r="N9" s="106">
        <f t="shared" si="2"/>
        <v>262.54750572560096</v>
      </c>
      <c r="O9" s="108">
        <f t="shared" si="3"/>
        <v>0</v>
      </c>
      <c r="P9" s="109">
        <f t="shared" si="4"/>
        <v>-37.452494274399044</v>
      </c>
      <c r="Q9" s="110">
        <f t="shared" si="5"/>
        <v>0.8751583524186699</v>
      </c>
      <c r="R9" s="293"/>
      <c r="S9" s="47">
        <v>0.35902777777777767</v>
      </c>
      <c r="T9" s="48">
        <v>0.41506944444444432</v>
      </c>
      <c r="U9" s="111">
        <v>5</v>
      </c>
      <c r="V9" s="112">
        <v>80.709203240904245</v>
      </c>
      <c r="W9" s="113"/>
      <c r="X9" s="116"/>
      <c r="Y9" s="282"/>
      <c r="Z9" s="283"/>
      <c r="AA9" s="117">
        <f t="shared" si="6"/>
        <v>-449.4299312927883</v>
      </c>
      <c r="AB9" s="110">
        <f t="shared" si="7"/>
        <v>0.8751583524186699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1456</v>
      </c>
      <c r="G10" s="121">
        <f t="shared" si="0"/>
        <v>41597.919999999998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3125.5685649615193</v>
      </c>
      <c r="N10" s="106">
        <f t="shared" si="2"/>
        <v>260.46404708012659</v>
      </c>
      <c r="O10" s="108">
        <f t="shared" si="3"/>
        <v>0</v>
      </c>
      <c r="P10" s="109">
        <f t="shared" si="4"/>
        <v>-39.535952919873409</v>
      </c>
      <c r="Q10" s="110">
        <f t="shared" si="5"/>
        <v>0.86821349026708861</v>
      </c>
      <c r="R10" s="293"/>
      <c r="S10" s="47">
        <v>0.4180555555555554</v>
      </c>
      <c r="T10" s="120">
        <v>0.43746527777777761</v>
      </c>
      <c r="U10" s="111">
        <v>5</v>
      </c>
      <c r="V10" s="112">
        <v>27.950114734109356</v>
      </c>
      <c r="W10" s="113"/>
      <c r="X10" s="116"/>
      <c r="Y10" s="282"/>
      <c r="Z10" s="283"/>
      <c r="AA10" s="117">
        <f t="shared" si="6"/>
        <v>-474.43143503848069</v>
      </c>
      <c r="AB10" s="110">
        <f t="shared" si="7"/>
        <v>0.86821349026708872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2855.0729496913159</v>
      </c>
      <c r="N21" s="138">
        <f>M21/L21</f>
        <v>290.34640166352364</v>
      </c>
      <c r="O21" s="139">
        <f>L21-I21</f>
        <v>0</v>
      </c>
      <c r="P21" s="140">
        <f>N21-K21</f>
        <v>-38.467157658510246</v>
      </c>
      <c r="Q21" s="141">
        <f>N21/K21</f>
        <v>0.88301225248185022</v>
      </c>
      <c r="R21" s="294"/>
      <c r="S21" s="142">
        <v>0.25</v>
      </c>
      <c r="T21" s="143">
        <v>0.43746527777777761</v>
      </c>
      <c r="U21" s="144"/>
      <c r="V21" s="166"/>
      <c r="W21" s="167"/>
      <c r="X21" s="138"/>
      <c r="Y21" s="285"/>
      <c r="Z21" s="286"/>
      <c r="AA21" s="168">
        <f>M21-J21</f>
        <v>-378.26038364201759</v>
      </c>
      <c r="AB21" s="141">
        <f>M21/J21</f>
        <v>0.88301225248185022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593</v>
      </c>
      <c r="G22" s="148">
        <f t="shared" ref="G22:G23" si="12">E22*F22</f>
        <v>8319.7899999999991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2339.5136378466591</v>
      </c>
      <c r="N22" s="152">
        <f>M22/L22</f>
        <v>389.91893964110983</v>
      </c>
      <c r="O22" s="154">
        <f>L22-I22</f>
        <v>0</v>
      </c>
      <c r="P22" s="155">
        <f>N22-K22</f>
        <v>-43.414393692223484</v>
      </c>
      <c r="Q22" s="156">
        <f>N22/K22</f>
        <v>0.89981293763333037</v>
      </c>
      <c r="R22" s="292">
        <f>Q38</f>
        <v>0.89990646881666525</v>
      </c>
      <c r="S22" s="157">
        <v>0.29166666666666669</v>
      </c>
      <c r="T22" s="158">
        <v>0.30222222222222223</v>
      </c>
      <c r="U22" s="159"/>
      <c r="V22" s="160">
        <v>15.208289203540883</v>
      </c>
      <c r="W22" s="158"/>
      <c r="X22" s="169"/>
      <c r="Y22" s="295"/>
      <c r="Z22" s="296"/>
      <c r="AA22" s="115">
        <f>M22-J22</f>
        <v>-260.48636215334091</v>
      </c>
      <c r="AB22" s="156">
        <f>M22/J22</f>
        <v>0.89981293763333037</v>
      </c>
      <c r="AC22" s="277">
        <f>AB38</f>
        <v>0.89990646881666525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702</v>
      </c>
      <c r="G23" s="103">
        <f t="shared" si="12"/>
        <v>10171.98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</v>
      </c>
      <c r="N23" s="106">
        <f>M23/L23</f>
        <v>390</v>
      </c>
      <c r="O23" s="108">
        <f>L23-I23</f>
        <v>0</v>
      </c>
      <c r="P23" s="109">
        <f>N23-K23</f>
        <v>-43.333333333333314</v>
      </c>
      <c r="Q23" s="110">
        <f>N23/K23</f>
        <v>0.9</v>
      </c>
      <c r="R23" s="293"/>
      <c r="S23" s="47">
        <v>0.30555555555555558</v>
      </c>
      <c r="T23" s="48">
        <v>0.31805555555555559</v>
      </c>
      <c r="U23" s="111">
        <v>4.8000000000000309</v>
      </c>
      <c r="V23" s="112">
        <v>18</v>
      </c>
      <c r="W23" s="113"/>
      <c r="X23" s="13"/>
      <c r="Y23" s="282"/>
      <c r="Z23" s="283"/>
      <c r="AA23" s="117">
        <f>M23-J23</f>
        <v>-260</v>
      </c>
      <c r="AB23" s="110">
        <f>M23/J23</f>
        <v>0.9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2339.7568189233298</v>
      </c>
      <c r="N38" s="138">
        <f>M38/L38</f>
        <v>389.95946982055494</v>
      </c>
      <c r="O38" s="139">
        <f>L38-I38</f>
        <v>0</v>
      </c>
      <c r="P38" s="140">
        <f>N38-K38</f>
        <v>-43.373863512778371</v>
      </c>
      <c r="Q38" s="141">
        <f>N38/K38</f>
        <v>0.89990646881666525</v>
      </c>
      <c r="R38" s="294"/>
      <c r="S38" s="142">
        <v>0.29166666666666669</v>
      </c>
      <c r="T38" s="143">
        <v>0.31805555555555559</v>
      </c>
      <c r="U38" s="144"/>
      <c r="V38" s="166"/>
      <c r="W38" s="167"/>
      <c r="X38" s="138"/>
      <c r="Y38" s="285"/>
      <c r="Z38" s="286"/>
      <c r="AA38" s="168">
        <f>M38-J38</f>
        <v>-260.24318107667023</v>
      </c>
      <c r="AB38" s="141">
        <f>M38/J38</f>
        <v>0.89990646881666525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2599</v>
      </c>
      <c r="G39" s="148">
        <f t="shared" ref="G39" si="16">E39*F39</f>
        <v>48159.47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2972.6681127982674</v>
      </c>
      <c r="N39" s="152">
        <f>M39/L39</f>
        <v>990.88937093275581</v>
      </c>
      <c r="O39" s="154">
        <f>L39-I39</f>
        <v>0</v>
      </c>
      <c r="P39" s="155">
        <f>N39-K39</f>
        <v>-109.11062906724419</v>
      </c>
      <c r="Q39" s="156">
        <f>N39/K39</f>
        <v>0.90080851902977799</v>
      </c>
      <c r="R39" s="292">
        <f>Q55</f>
        <v>0.90080851902977799</v>
      </c>
      <c r="S39" s="157">
        <v>0.35416666666666669</v>
      </c>
      <c r="T39" s="158">
        <v>0.39059027777777777</v>
      </c>
      <c r="U39" s="159"/>
      <c r="V39" s="112">
        <v>52.457924693520091</v>
      </c>
      <c r="W39" s="161"/>
      <c r="X39" s="162"/>
      <c r="Y39" s="295"/>
      <c r="Z39" s="296"/>
      <c r="AA39" s="115">
        <f>M39-J39</f>
        <v>-327.33188720173257</v>
      </c>
      <c r="AB39" s="156">
        <f>M39/J39</f>
        <v>0.90080851902977799</v>
      </c>
      <c r="AC39" s="277">
        <f>AB55</f>
        <v>0.90080851902977799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2972.6681127982674</v>
      </c>
      <c r="N55" s="138">
        <f t="shared" ref="N55:N60" si="20">M55/L55</f>
        <v>990.88937093275581</v>
      </c>
      <c r="O55" s="139">
        <f t="shared" ref="O55:O60" si="21">L55-I55</f>
        <v>0</v>
      </c>
      <c r="P55" s="140">
        <f t="shared" ref="P55:P60" si="22">N55-K55</f>
        <v>-109.11062906724419</v>
      </c>
      <c r="Q55" s="141">
        <f t="shared" ref="Q55:Q60" si="23">N55/K55</f>
        <v>0.90080851902977799</v>
      </c>
      <c r="R55" s="294"/>
      <c r="S55" s="142">
        <v>0.35416666666666669</v>
      </c>
      <c r="T55" s="143">
        <v>0.39059027777777777</v>
      </c>
      <c r="U55" s="144"/>
      <c r="V55" s="166"/>
      <c r="W55" s="99"/>
      <c r="X55" s="69"/>
      <c r="Y55" s="285"/>
      <c r="Z55" s="286"/>
      <c r="AA55" s="168">
        <f t="shared" ref="AA55:AA60" si="24">M55-J55</f>
        <v>-327.33188720173257</v>
      </c>
      <c r="AB55" s="141">
        <f t="shared" ref="AB55:AB60" si="25">M55/J55</f>
        <v>0.90080851902977799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878</v>
      </c>
      <c r="G56" s="148">
        <f t="shared" ref="G56:G60" si="26">E56*F56</f>
        <v>15962.039999999999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3178.5903296703309</v>
      </c>
      <c r="N56" s="152">
        <f t="shared" si="20"/>
        <v>1059.5301098901102</v>
      </c>
      <c r="O56" s="154">
        <f t="shared" si="21"/>
        <v>0</v>
      </c>
      <c r="P56" s="155">
        <f t="shared" si="22"/>
        <v>-140.46989010988977</v>
      </c>
      <c r="Q56" s="156">
        <f t="shared" si="23"/>
        <v>0.88294175824175847</v>
      </c>
      <c r="R56" s="292">
        <f>Q72</f>
        <v>0.88775999833529295</v>
      </c>
      <c r="S56" s="157">
        <v>0.25</v>
      </c>
      <c r="T56" s="158">
        <v>0.26150462962962961</v>
      </c>
      <c r="U56" s="159"/>
      <c r="V56" s="160">
        <v>16.573384593875527</v>
      </c>
      <c r="W56" s="161"/>
      <c r="X56" s="162"/>
      <c r="Y56" s="295"/>
      <c r="Z56" s="296"/>
      <c r="AA56" s="115">
        <f t="shared" si="24"/>
        <v>-421.4096703296691</v>
      </c>
      <c r="AB56" s="156">
        <f t="shared" si="25"/>
        <v>0.88294175824175858</v>
      </c>
      <c r="AC56" s="277">
        <f>AB72</f>
        <v>0.88775999833529295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1776</v>
      </c>
      <c r="G57" s="103">
        <f t="shared" si="26"/>
        <v>32287.68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3175.7665909090888</v>
      </c>
      <c r="N57" s="106">
        <f t="shared" si="20"/>
        <v>1058.5888636363629</v>
      </c>
      <c r="O57" s="108">
        <f t="shared" si="21"/>
        <v>0</v>
      </c>
      <c r="P57" s="109">
        <f t="shared" si="22"/>
        <v>-141.41113636363707</v>
      </c>
      <c r="Q57" s="110">
        <f t="shared" si="23"/>
        <v>0.88215738636363572</v>
      </c>
      <c r="R57" s="293"/>
      <c r="S57" s="47">
        <v>0.27152777777777781</v>
      </c>
      <c r="T57" s="48">
        <v>0.2948263888888889</v>
      </c>
      <c r="U57" s="111">
        <v>15</v>
      </c>
      <c r="V57" s="112">
        <v>33.55410322189212</v>
      </c>
      <c r="W57" s="113"/>
      <c r="X57" s="116"/>
      <c r="Y57" s="282"/>
      <c r="Z57" s="283"/>
      <c r="AA57" s="117">
        <f t="shared" si="24"/>
        <v>-424.23340909091121</v>
      </c>
      <c r="AB57" s="110">
        <f t="shared" si="25"/>
        <v>0.88215738636363572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917</v>
      </c>
      <c r="G58" s="103">
        <f t="shared" si="26"/>
        <v>20430.760000000002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2947.7081467181411</v>
      </c>
      <c r="N58" s="106">
        <f t="shared" si="20"/>
        <v>589.54162934362819</v>
      </c>
      <c r="O58" s="108">
        <f t="shared" si="21"/>
        <v>0</v>
      </c>
      <c r="P58" s="109">
        <f t="shared" si="22"/>
        <v>-70.458370656371812</v>
      </c>
      <c r="Q58" s="110">
        <f t="shared" si="23"/>
        <v>0.89324489294489118</v>
      </c>
      <c r="R58" s="293"/>
      <c r="S58" s="47">
        <v>0.30486111111111114</v>
      </c>
      <c r="T58" s="48">
        <v>0.31781250000000005</v>
      </c>
      <c r="U58" s="111">
        <v>15</v>
      </c>
      <c r="V58" s="112">
        <v>18.665348556049228</v>
      </c>
      <c r="W58" s="113"/>
      <c r="X58" s="116"/>
      <c r="Y58" s="282"/>
      <c r="Z58" s="283"/>
      <c r="AA58" s="117">
        <f t="shared" si="24"/>
        <v>-352.29185328185895</v>
      </c>
      <c r="AB58" s="110">
        <f t="shared" si="25"/>
        <v>0.89324489294489118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3549</v>
      </c>
      <c r="G59" s="103">
        <f t="shared" si="26"/>
        <v>49792.47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2703.3987012987009</v>
      </c>
      <c r="N59" s="106">
        <f t="shared" si="20"/>
        <v>901.13290043290033</v>
      </c>
      <c r="O59" s="108">
        <f t="shared" si="21"/>
        <v>0</v>
      </c>
      <c r="P59" s="109">
        <f t="shared" si="22"/>
        <v>-98.867099567099672</v>
      </c>
      <c r="Q59" s="110">
        <f t="shared" si="23"/>
        <v>0.90113290043290029</v>
      </c>
      <c r="R59" s="293"/>
      <c r="S59" s="47">
        <v>0.32847222222222228</v>
      </c>
      <c r="T59" s="48">
        <v>0.38317129629629637</v>
      </c>
      <c r="U59" s="111">
        <v>15.350000000000001</v>
      </c>
      <c r="V59" s="112">
        <v>78.767515830241607</v>
      </c>
      <c r="W59" s="113"/>
      <c r="X59" s="116"/>
      <c r="Y59" s="282"/>
      <c r="Z59" s="283"/>
      <c r="AA59" s="117">
        <f t="shared" si="24"/>
        <v>-296.60129870129913</v>
      </c>
      <c r="AB59" s="110">
        <f t="shared" si="25"/>
        <v>0.90113290043290029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4911</v>
      </c>
      <c r="G60" s="103">
        <f t="shared" si="26"/>
        <v>70129.08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3175.2322029372472</v>
      </c>
      <c r="N60" s="106">
        <f t="shared" si="20"/>
        <v>1058.4107343124158</v>
      </c>
      <c r="O60" s="108">
        <f t="shared" si="21"/>
        <v>0</v>
      </c>
      <c r="P60" s="109">
        <f t="shared" si="22"/>
        <v>-141.5892656875842</v>
      </c>
      <c r="Q60" s="110">
        <f t="shared" si="23"/>
        <v>0.88200894526034646</v>
      </c>
      <c r="R60" s="293"/>
      <c r="S60" s="47">
        <v>0.39305555555555566</v>
      </c>
      <c r="T60" s="48">
        <v>0.45748842592592603</v>
      </c>
      <c r="U60" s="111">
        <v>15</v>
      </c>
      <c r="V60" s="112">
        <v>92.799512340365183</v>
      </c>
      <c r="W60" s="113"/>
      <c r="X60" s="116"/>
      <c r="Y60" s="282"/>
      <c r="Z60" s="283"/>
      <c r="AA60" s="117">
        <f t="shared" si="24"/>
        <v>-424.76779706275283</v>
      </c>
      <c r="AB60" s="110">
        <f t="shared" si="25"/>
        <v>0.88200894526034646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3036.1391943067019</v>
      </c>
      <c r="N72" s="138">
        <f t="shared" ref="N72:N77" si="31">M72/L72</f>
        <v>892.98211597255943</v>
      </c>
      <c r="O72" s="139">
        <f t="shared" ref="O72:O77" si="32">L72-I72</f>
        <v>0</v>
      </c>
      <c r="P72" s="140">
        <f t="shared" ref="P72:P77" si="33">N72-K72</f>
        <v>-112.90023696861704</v>
      </c>
      <c r="Q72" s="141">
        <f t="shared" ref="Q72:Q77" si="34">N72/K72</f>
        <v>0.88775999833529295</v>
      </c>
      <c r="R72" s="294"/>
      <c r="S72" s="142">
        <v>0.25</v>
      </c>
      <c r="T72" s="143">
        <v>0.45748842592592603</v>
      </c>
      <c r="U72" s="144"/>
      <c r="V72" s="166"/>
      <c r="W72" s="99"/>
      <c r="X72" s="69"/>
      <c r="Y72" s="285"/>
      <c r="Z72" s="286"/>
      <c r="AA72" s="168">
        <f t="shared" ref="AA72:AA77" si="35">M72-J72</f>
        <v>-383.86080569329806</v>
      </c>
      <c r="AB72" s="141">
        <f t="shared" ref="AB72:AB77" si="36">M72/J72</f>
        <v>0.88775999833529295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1130</v>
      </c>
      <c r="G73" s="148">
        <f t="shared" ref="G73:G77" si="37">E73*F73</f>
        <v>28283.9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2948.2505940594046</v>
      </c>
      <c r="N73" s="152">
        <f t="shared" si="31"/>
        <v>737.06264851485116</v>
      </c>
      <c r="O73" s="154">
        <f t="shared" si="32"/>
        <v>0</v>
      </c>
      <c r="P73" s="155">
        <f t="shared" si="33"/>
        <v>-87.937351485148838</v>
      </c>
      <c r="Q73" s="156">
        <f t="shared" si="34"/>
        <v>0.89340927092709232</v>
      </c>
      <c r="R73" s="292">
        <f>Q89</f>
        <v>0.88919847972750943</v>
      </c>
      <c r="S73" s="157">
        <v>0.25</v>
      </c>
      <c r="T73" s="158">
        <v>0.26596064814814813</v>
      </c>
      <c r="U73" s="159"/>
      <c r="V73" s="160">
        <v>22.996688319715435</v>
      </c>
      <c r="W73" s="158"/>
      <c r="X73" s="169"/>
      <c r="Y73" s="295"/>
      <c r="Z73" s="296"/>
      <c r="AA73" s="115">
        <f t="shared" si="35"/>
        <v>-351.74940594059535</v>
      </c>
      <c r="AB73" s="156">
        <f t="shared" si="36"/>
        <v>0.89340927092709232</v>
      </c>
      <c r="AC73" s="277">
        <f>AB89</f>
        <v>0.88919847972750943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1460</v>
      </c>
      <c r="G74" s="103">
        <f t="shared" si="37"/>
        <v>36237.199999999997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2942.9356031288603</v>
      </c>
      <c r="N74" s="106">
        <f t="shared" si="31"/>
        <v>735.73390078221507</v>
      </c>
      <c r="O74" s="108">
        <f t="shared" si="32"/>
        <v>0</v>
      </c>
      <c r="P74" s="109">
        <f t="shared" si="33"/>
        <v>-89.266099217784927</v>
      </c>
      <c r="Q74" s="110">
        <f t="shared" si="34"/>
        <v>0.8917986676148062</v>
      </c>
      <c r="R74" s="293"/>
      <c r="S74" s="47">
        <v>0.27569444444444446</v>
      </c>
      <c r="T74" s="48">
        <v>0.2963541666666667</v>
      </c>
      <c r="U74" s="111">
        <v>15</v>
      </c>
      <c r="V74" s="112">
        <v>29.766196687031048</v>
      </c>
      <c r="W74" s="113"/>
      <c r="X74" s="13"/>
      <c r="Y74" s="282"/>
      <c r="Z74" s="283"/>
      <c r="AA74" s="117">
        <f t="shared" si="35"/>
        <v>-357.06439687113971</v>
      </c>
      <c r="AB74" s="110">
        <f t="shared" si="36"/>
        <v>0.8917986676148062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2410</v>
      </c>
      <c r="G75" s="103">
        <f t="shared" si="37"/>
        <v>43114.9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3176.7466950959492</v>
      </c>
      <c r="N75" s="106">
        <f t="shared" si="31"/>
        <v>794.18667377398731</v>
      </c>
      <c r="O75" s="108">
        <f t="shared" si="32"/>
        <v>0</v>
      </c>
      <c r="P75" s="109">
        <f t="shared" si="33"/>
        <v>-105.81332622601269</v>
      </c>
      <c r="Q75" s="110">
        <f t="shared" si="34"/>
        <v>0.8824296375266526</v>
      </c>
      <c r="R75" s="293"/>
      <c r="S75" s="47">
        <v>0.30694444444444446</v>
      </c>
      <c r="T75" s="48">
        <v>0.33855324074074078</v>
      </c>
      <c r="U75" s="111">
        <v>15.249999999999986</v>
      </c>
      <c r="V75" s="112">
        <v>45.518265659400512</v>
      </c>
      <c r="W75" s="113"/>
      <c r="X75" s="13"/>
      <c r="Y75" s="282"/>
      <c r="Z75" s="283"/>
      <c r="AA75" s="117">
        <f t="shared" si="35"/>
        <v>-423.25330490405076</v>
      </c>
      <c r="AB75" s="110">
        <f t="shared" si="36"/>
        <v>0.8824296375266526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2440</v>
      </c>
      <c r="G76" s="103">
        <f t="shared" si="37"/>
        <v>73200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2700.4299839780283</v>
      </c>
      <c r="N76" s="106">
        <f t="shared" si="31"/>
        <v>900.14332799267606</v>
      </c>
      <c r="O76" s="108">
        <f t="shared" si="32"/>
        <v>0</v>
      </c>
      <c r="P76" s="109">
        <f t="shared" si="33"/>
        <v>-99.856672007323937</v>
      </c>
      <c r="Q76" s="110">
        <f t="shared" si="34"/>
        <v>0.90014332799267605</v>
      </c>
      <c r="R76" s="293"/>
      <c r="S76" s="47">
        <v>0.34930555555555559</v>
      </c>
      <c r="T76" s="48">
        <v>0.38694444444444448</v>
      </c>
      <c r="U76" s="111">
        <v>15.483333333333329</v>
      </c>
      <c r="V76" s="112">
        <v>54.213588527978352</v>
      </c>
      <c r="W76" s="113"/>
      <c r="X76" s="116"/>
      <c r="Y76" s="282"/>
      <c r="Z76" s="283"/>
      <c r="AA76" s="117">
        <f t="shared" si="35"/>
        <v>-299.5700160219717</v>
      </c>
      <c r="AB76" s="110">
        <f t="shared" si="36"/>
        <v>0.90014332799267616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4107</v>
      </c>
      <c r="G77" s="103">
        <f t="shared" si="37"/>
        <v>68422.62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3170.1715831599145</v>
      </c>
      <c r="N77" s="106">
        <f t="shared" si="31"/>
        <v>634.03431663198285</v>
      </c>
      <c r="O77" s="108">
        <f t="shared" si="32"/>
        <v>0</v>
      </c>
      <c r="P77" s="109">
        <f t="shared" si="33"/>
        <v>-85.965683368017153</v>
      </c>
      <c r="Q77" s="110">
        <f t="shared" si="34"/>
        <v>0.88060321754442061</v>
      </c>
      <c r="R77" s="293"/>
      <c r="S77" s="47">
        <v>0.39722222222222225</v>
      </c>
      <c r="T77" s="48">
        <v>0.45119212962962968</v>
      </c>
      <c r="U77" s="111">
        <v>14.799999999999995</v>
      </c>
      <c r="V77" s="112">
        <v>77.730808423428385</v>
      </c>
      <c r="W77" s="113"/>
      <c r="X77" s="116"/>
      <c r="Y77" s="282"/>
      <c r="Z77" s="283"/>
      <c r="AA77" s="117">
        <f t="shared" si="35"/>
        <v>-429.82841684008554</v>
      </c>
      <c r="AB77" s="110">
        <f t="shared" si="36"/>
        <v>0.88060321754442072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2987.7068918844316</v>
      </c>
      <c r="N89" s="138">
        <f>M89/L89</f>
        <v>746.92672297110789</v>
      </c>
      <c r="O89" s="139">
        <f>L89-I89</f>
        <v>0</v>
      </c>
      <c r="P89" s="140">
        <f>N89-K89</f>
        <v>-93.073277028892107</v>
      </c>
      <c r="Q89" s="141">
        <f>N89/K89</f>
        <v>0.88919847972750943</v>
      </c>
      <c r="R89" s="294"/>
      <c r="S89" s="142">
        <v>0.25</v>
      </c>
      <c r="T89" s="143">
        <v>0.45119212962962968</v>
      </c>
      <c r="U89" s="144"/>
      <c r="V89" s="166"/>
      <c r="W89" s="167"/>
      <c r="X89" s="138"/>
      <c r="Y89" s="285"/>
      <c r="Z89" s="286"/>
      <c r="AA89" s="168">
        <f>M89-J89</f>
        <v>-372.29310811556843</v>
      </c>
      <c r="AB89" s="141">
        <f>M89/J89</f>
        <v>0.88919847972750943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1216</v>
      </c>
      <c r="G90" s="148">
        <f t="shared" ref="G90:G93" si="41">E90*F90</f>
        <v>31178.240000000002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3182.6368141592993</v>
      </c>
      <c r="N90" s="152">
        <f>M90/L90</f>
        <v>289.33061946902723</v>
      </c>
      <c r="O90" s="154">
        <f>L90-I90</f>
        <v>0</v>
      </c>
      <c r="P90" s="155">
        <f>N90-K90</f>
        <v>-37.942107803700026</v>
      </c>
      <c r="Q90" s="156">
        <f>N90/K90</f>
        <v>0.88406578171091654</v>
      </c>
      <c r="R90" s="292">
        <f>Q106</f>
        <v>0.89026565221125031</v>
      </c>
      <c r="S90" s="157">
        <v>0.70833333333333337</v>
      </c>
      <c r="T90" s="158">
        <v>0.72424768518518523</v>
      </c>
      <c r="U90" s="159"/>
      <c r="V90" s="160">
        <v>22.924387625822316</v>
      </c>
      <c r="W90" s="158"/>
      <c r="X90" s="169"/>
      <c r="Y90" s="295"/>
      <c r="Z90" s="296"/>
      <c r="AA90" s="115">
        <f>M90-J90</f>
        <v>-417.36318584070068</v>
      </c>
      <c r="AB90" s="156">
        <f>M90/J90</f>
        <v>0.88406578171091643</v>
      </c>
      <c r="AC90" s="277">
        <f>AB106</f>
        <v>0.89026565221125031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1356</v>
      </c>
      <c r="G91" s="103">
        <f t="shared" si="41"/>
        <v>38740.92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3126.1778161628786</v>
      </c>
      <c r="N91" s="106">
        <f>M91/L91</f>
        <v>260.51481801357323</v>
      </c>
      <c r="O91" s="108">
        <f>L91-I91</f>
        <v>0</v>
      </c>
      <c r="P91" s="109">
        <f>N91-K91</f>
        <v>-39.485181986426767</v>
      </c>
      <c r="Q91" s="110">
        <f>N91/K91</f>
        <v>0.86838272671191075</v>
      </c>
      <c r="R91" s="293"/>
      <c r="S91" s="47">
        <v>0.72777777777777775</v>
      </c>
      <c r="T91" s="48">
        <v>0.74584490740740739</v>
      </c>
      <c r="U91" s="111">
        <v>5.083333333333222</v>
      </c>
      <c r="V91" s="112">
        <v>26.025390999627326</v>
      </c>
      <c r="W91" s="113"/>
      <c r="X91" s="13"/>
      <c r="Y91" s="282"/>
      <c r="Z91" s="283"/>
      <c r="AA91" s="117">
        <f>M91-J91</f>
        <v>-473.82218383712143</v>
      </c>
      <c r="AB91" s="110">
        <f>M91/J91</f>
        <v>0.86838272671191075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411</v>
      </c>
      <c r="G92" s="103">
        <f t="shared" si="41"/>
        <v>8289.8700000000008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3258.2100726392587</v>
      </c>
      <c r="N92" s="106">
        <f>M92/L92</f>
        <v>271.51750605327157</v>
      </c>
      <c r="O92" s="108">
        <f>L92-I92</f>
        <v>0</v>
      </c>
      <c r="P92" s="109">
        <f>N92-K92</f>
        <v>-28.482493946728425</v>
      </c>
      <c r="Q92" s="110">
        <f>N92/K92</f>
        <v>0.90505835351090524</v>
      </c>
      <c r="R92" s="293"/>
      <c r="S92" s="47">
        <v>0.75</v>
      </c>
      <c r="T92" s="48">
        <v>0.75525462962962964</v>
      </c>
      <c r="U92" s="111">
        <v>5.9833333333333627</v>
      </c>
      <c r="V92" s="112">
        <v>7.568572759344697</v>
      </c>
      <c r="W92" s="113"/>
      <c r="X92" s="13"/>
      <c r="Y92" s="282"/>
      <c r="Z92" s="283"/>
      <c r="AA92" s="117">
        <f>M92-J92</f>
        <v>-341.78992736074133</v>
      </c>
      <c r="AB92" s="110">
        <f>M92/J92</f>
        <v>0.90505835351090513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1765</v>
      </c>
      <c r="G93" s="103">
        <f t="shared" si="41"/>
        <v>36041.300000000003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3252.8006888805676</v>
      </c>
      <c r="N93" s="106">
        <f>M93/L93</f>
        <v>250.2154376061975</v>
      </c>
      <c r="O93" s="108">
        <f>L93-I93</f>
        <v>0</v>
      </c>
      <c r="P93" s="109">
        <f>N93-K93</f>
        <v>-26.707639316879408</v>
      </c>
      <c r="Q93" s="110">
        <f>N93/K93</f>
        <v>0.90355574691126883</v>
      </c>
      <c r="R93" s="293"/>
      <c r="S93" s="47">
        <v>0.7583333333333333</v>
      </c>
      <c r="T93" s="48">
        <v>0.78093749999999995</v>
      </c>
      <c r="U93" s="111">
        <v>5</v>
      </c>
      <c r="V93" s="112">
        <v>32.556559755416451</v>
      </c>
      <c r="W93" s="113"/>
      <c r="X93" s="116"/>
      <c r="Y93" s="282"/>
      <c r="Z93" s="283"/>
      <c r="AA93" s="117">
        <f>M93-J93</f>
        <v>-347.19931111943242</v>
      </c>
      <c r="AB93" s="110">
        <f>M93/J93</f>
        <v>0.90355574691126872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3204.9563479605013</v>
      </c>
      <c r="N106" s="138">
        <f>M106/L106</f>
        <v>267.07969566337511</v>
      </c>
      <c r="O106" s="139">
        <f>L106-I106</f>
        <v>0</v>
      </c>
      <c r="P106" s="140">
        <f>N106-K106</f>
        <v>-32.920304336624895</v>
      </c>
      <c r="Q106" s="141">
        <f>N106/K106</f>
        <v>0.89026565221125031</v>
      </c>
      <c r="R106" s="294"/>
      <c r="S106" s="142">
        <v>0.70833333333333337</v>
      </c>
      <c r="T106" s="143">
        <v>0.78093749999999995</v>
      </c>
      <c r="U106" s="144"/>
      <c r="V106" s="166"/>
      <c r="W106" s="167"/>
      <c r="X106" s="138"/>
      <c r="Y106" s="285"/>
      <c r="Z106" s="286"/>
      <c r="AA106" s="168">
        <f>M106-J106</f>
        <v>-395.04365203949874</v>
      </c>
      <c r="AB106" s="141">
        <f>M106/J106</f>
        <v>0.89026565221125031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1443</v>
      </c>
      <c r="G107" s="148">
        <f t="shared" ref="G107:G110" si="45">E107*F107</f>
        <v>32049.030000000002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2685.3196452933171</v>
      </c>
      <c r="N107" s="152">
        <f>M107/L107</f>
        <v>671.32991132332927</v>
      </c>
      <c r="O107" s="154">
        <f>L107-I107</f>
        <v>0</v>
      </c>
      <c r="P107" s="155">
        <f>N107-K107</f>
        <v>-78.67008867667073</v>
      </c>
      <c r="Q107" s="156">
        <f>N107/K107</f>
        <v>0.89510654843110571</v>
      </c>
      <c r="R107" s="292">
        <f>Q123</f>
        <v>0.89437213991937359</v>
      </c>
      <c r="S107" s="157">
        <v>0.70833333333333337</v>
      </c>
      <c r="T107" s="158">
        <v>0.73071759259259261</v>
      </c>
      <c r="U107" s="159"/>
      <c r="V107" s="160">
        <v>32.241971696648008</v>
      </c>
      <c r="W107" s="161"/>
      <c r="X107" s="162"/>
      <c r="Y107" s="295"/>
      <c r="Z107" s="296"/>
      <c r="AA107" s="115">
        <f>M107-J107</f>
        <v>-314.68035470668292</v>
      </c>
      <c r="AB107" s="156">
        <f>M107/J107</f>
        <v>0.89510654843110571</v>
      </c>
      <c r="AC107" s="277">
        <f>AB123</f>
        <v>0.89437213991937359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1858</v>
      </c>
      <c r="G108" s="103">
        <f t="shared" si="45"/>
        <v>45595.32</v>
      </c>
      <c r="H108" s="26"/>
      <c r="I108" s="104">
        <v>4</v>
      </c>
      <c r="J108" s="105">
        <v>3000</v>
      </c>
      <c r="K108" s="106">
        <f t="shared" ref="K108:K151" si="46">J108/I108</f>
        <v>750</v>
      </c>
      <c r="L108" s="107">
        <v>4</v>
      </c>
      <c r="M108" s="105">
        <f>F108/V108*60</f>
        <v>2682.3923076923106</v>
      </c>
      <c r="N108" s="106">
        <f>M108/L108</f>
        <v>670.59807692307766</v>
      </c>
      <c r="O108" s="108">
        <f>L108-I108</f>
        <v>0</v>
      </c>
      <c r="P108" s="109">
        <f>N108-K108</f>
        <v>-79.401923076922344</v>
      </c>
      <c r="Q108" s="110">
        <f>N108/K108</f>
        <v>0.89413076923077017</v>
      </c>
      <c r="R108" s="293"/>
      <c r="S108" s="47">
        <v>0.73402777777777783</v>
      </c>
      <c r="T108" s="48">
        <v>0.76288194444444446</v>
      </c>
      <c r="U108" s="111">
        <v>4.766666666666719</v>
      </c>
      <c r="V108" s="112">
        <v>41.559916377745424</v>
      </c>
      <c r="W108" s="113"/>
      <c r="X108" s="116"/>
      <c r="Y108" s="282"/>
      <c r="Z108" s="283"/>
      <c r="AA108" s="117">
        <f>M108-J108</f>
        <v>-317.60769230768938</v>
      </c>
      <c r="AB108" s="110">
        <f>M108/J108</f>
        <v>0.89413076923077017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1001</v>
      </c>
      <c r="G109" s="103">
        <f t="shared" si="45"/>
        <v>22502.48</v>
      </c>
      <c r="H109" s="26"/>
      <c r="I109" s="104">
        <v>5</v>
      </c>
      <c r="J109" s="105">
        <v>3000</v>
      </c>
      <c r="K109" s="106">
        <f t="shared" si="46"/>
        <v>600</v>
      </c>
      <c r="L109" s="107">
        <v>5</v>
      </c>
      <c r="M109" s="105">
        <f>F109/V109*60</f>
        <v>2682.7537260468539</v>
      </c>
      <c r="N109" s="106">
        <f>M109/L109</f>
        <v>536.5507452093708</v>
      </c>
      <c r="O109" s="108">
        <f>L109-I109</f>
        <v>0</v>
      </c>
      <c r="P109" s="109">
        <f>N109-K109</f>
        <v>-63.449254790629197</v>
      </c>
      <c r="Q109" s="110">
        <f>N109/K109</f>
        <v>0.89425124201561801</v>
      </c>
      <c r="R109" s="293"/>
      <c r="S109" s="47">
        <v>0.76597222222222228</v>
      </c>
      <c r="T109" s="48">
        <v>0.78151620370370378</v>
      </c>
      <c r="U109" s="111">
        <v>5</v>
      </c>
      <c r="V109" s="112">
        <v>22.387444444444341</v>
      </c>
      <c r="W109" s="113"/>
      <c r="X109" s="116"/>
      <c r="Y109" s="282"/>
      <c r="Z109" s="283"/>
      <c r="AA109" s="117">
        <f>M109-J109</f>
        <v>-317.2462739531461</v>
      </c>
      <c r="AB109" s="110">
        <f>M109/J109</f>
        <v>0.89425124201561801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3124</v>
      </c>
      <c r="G110" s="103">
        <f t="shared" si="45"/>
        <v>72695.48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2682</v>
      </c>
      <c r="N110" s="106">
        <f>M110/L110</f>
        <v>536.4</v>
      </c>
      <c r="O110" s="108">
        <f>L110-I110</f>
        <v>0</v>
      </c>
      <c r="P110" s="109">
        <f>N110-K110</f>
        <v>-63.600000000000023</v>
      </c>
      <c r="Q110" s="110">
        <f>N110/K110</f>
        <v>0.89400000000000002</v>
      </c>
      <c r="R110" s="293"/>
      <c r="S110" s="47">
        <v>0.78472222222222221</v>
      </c>
      <c r="T110" s="48">
        <v>0.83325231481481477</v>
      </c>
      <c r="U110" s="111">
        <v>4.6166666666665357</v>
      </c>
      <c r="V110" s="112">
        <v>69.888143176733777</v>
      </c>
      <c r="W110" s="113"/>
      <c r="X110" s="116"/>
      <c r="Y110" s="282"/>
      <c r="Z110" s="283"/>
      <c r="AA110" s="117">
        <f>M110-J110</f>
        <v>-318</v>
      </c>
      <c r="AB110" s="110">
        <f>M110/J110</f>
        <v>0.89400000000000002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2683.1164197581206</v>
      </c>
      <c r="N123" s="138">
        <f t="shared" ref="N123:N132" si="50">M123/L123</f>
        <v>596.24809327958235</v>
      </c>
      <c r="O123" s="139">
        <f t="shared" ref="O123:O132" si="51">L123-I123</f>
        <v>0</v>
      </c>
      <c r="P123" s="140">
        <f t="shared" ref="P123:P132" si="52">N123-K123</f>
        <v>-70.41857338708428</v>
      </c>
      <c r="Q123" s="141">
        <f t="shared" ref="Q123:Q132" si="53">N123/K123</f>
        <v>0.89437213991937359</v>
      </c>
      <c r="R123" s="294"/>
      <c r="S123" s="142">
        <v>0.70833333333333337</v>
      </c>
      <c r="T123" s="143">
        <v>0.83325231481481477</v>
      </c>
      <c r="U123" s="144"/>
      <c r="V123" s="166"/>
      <c r="W123" s="99"/>
      <c r="X123" s="69"/>
      <c r="Y123" s="285"/>
      <c r="Z123" s="286"/>
      <c r="AA123" s="168">
        <f t="shared" ref="AA123:AA132" si="54">M123-J123</f>
        <v>-316.88358024187937</v>
      </c>
      <c r="AB123" s="141">
        <f t="shared" ref="AB123:AB132" si="55">M123/J123</f>
        <v>0.89437213991937359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624</v>
      </c>
      <c r="G124" s="148">
        <f t="shared" ref="G124:G132" si="56">E124*F124</f>
        <v>11344.32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7">F124/V124*60</f>
        <v>2699.245296167247</v>
      </c>
      <c r="N124" s="152">
        <f t="shared" si="50"/>
        <v>674.81132404181176</v>
      </c>
      <c r="O124" s="154">
        <f t="shared" si="51"/>
        <v>0</v>
      </c>
      <c r="P124" s="155">
        <f t="shared" si="52"/>
        <v>-75.188675958188242</v>
      </c>
      <c r="Q124" s="156">
        <f t="shared" si="53"/>
        <v>0.89974843205574906</v>
      </c>
      <c r="R124" s="292">
        <f>Q140</f>
        <v>0.89221687773811975</v>
      </c>
      <c r="S124" s="157">
        <v>0.70833333333333337</v>
      </c>
      <c r="T124" s="158">
        <v>0.71796296296296302</v>
      </c>
      <c r="U124" s="159"/>
      <c r="V124" s="160">
        <v>13.870543760199331</v>
      </c>
      <c r="W124" s="161"/>
      <c r="X124" s="162"/>
      <c r="Y124" s="295"/>
      <c r="Z124" s="296"/>
      <c r="AA124" s="115">
        <f t="shared" si="54"/>
        <v>-300.75470383275297</v>
      </c>
      <c r="AB124" s="156">
        <f t="shared" si="55"/>
        <v>0.89974843205574906</v>
      </c>
      <c r="AC124" s="277">
        <f>AB140</f>
        <v>0.89221687773811964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2227</v>
      </c>
      <c r="G125" s="103">
        <f t="shared" si="56"/>
        <v>31244.809999999998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2702.1151742993907</v>
      </c>
      <c r="N125" s="106">
        <f t="shared" si="50"/>
        <v>900.70505809979693</v>
      </c>
      <c r="O125" s="108">
        <f t="shared" si="51"/>
        <v>0</v>
      </c>
      <c r="P125" s="109">
        <f t="shared" si="52"/>
        <v>-99.294941900203071</v>
      </c>
      <c r="Q125" s="110">
        <f t="shared" si="53"/>
        <v>0.90070505809979695</v>
      </c>
      <c r="R125" s="293"/>
      <c r="S125" s="47">
        <v>0.72847222222222219</v>
      </c>
      <c r="T125" s="48">
        <v>0.7628125</v>
      </c>
      <c r="U125" s="111">
        <v>15.133333333333194</v>
      </c>
      <c r="V125" s="112">
        <v>49.450149745983801</v>
      </c>
      <c r="W125" s="113"/>
      <c r="X125" s="116"/>
      <c r="Y125" s="282"/>
      <c r="Z125" s="283"/>
      <c r="AA125" s="117">
        <f t="shared" si="54"/>
        <v>-297.88482570060933</v>
      </c>
      <c r="AB125" s="110">
        <f t="shared" si="55"/>
        <v>0.90070505809979684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1282</v>
      </c>
      <c r="G126" s="103">
        <f t="shared" si="56"/>
        <v>23306.76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3179.4831732776743</v>
      </c>
      <c r="N126" s="106">
        <f t="shared" si="50"/>
        <v>1059.8277244258913</v>
      </c>
      <c r="O126" s="108">
        <f t="shared" si="51"/>
        <v>0</v>
      </c>
      <c r="P126" s="109">
        <f t="shared" si="52"/>
        <v>-140.17227557410865</v>
      </c>
      <c r="Q126" s="110">
        <f t="shared" si="53"/>
        <v>0.88318977035490942</v>
      </c>
      <c r="R126" s="293"/>
      <c r="S126" s="47">
        <v>0.77291666666666659</v>
      </c>
      <c r="T126" s="48">
        <v>0.78971064814814806</v>
      </c>
      <c r="U126" s="111">
        <v>14.549999999999876</v>
      </c>
      <c r="V126" s="112">
        <v>24.19261112827482</v>
      </c>
      <c r="W126" s="113"/>
      <c r="X126" s="116"/>
      <c r="Y126" s="282"/>
      <c r="Z126" s="283"/>
      <c r="AA126" s="117">
        <f t="shared" si="54"/>
        <v>-420.51682672232573</v>
      </c>
      <c r="AB126" s="110">
        <f t="shared" si="55"/>
        <v>0.88318977035490953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697</v>
      </c>
      <c r="G127" s="103">
        <f t="shared" si="56"/>
        <v>17445.91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2946.0591262136008</v>
      </c>
      <c r="N127" s="106">
        <f t="shared" si="50"/>
        <v>736.51478155340021</v>
      </c>
      <c r="O127" s="108">
        <f t="shared" si="51"/>
        <v>0</v>
      </c>
      <c r="P127" s="109">
        <f t="shared" si="52"/>
        <v>-88.485218446599788</v>
      </c>
      <c r="Q127" s="110">
        <f t="shared" si="53"/>
        <v>0.89274518976169726</v>
      </c>
      <c r="R127" s="293"/>
      <c r="S127" s="47">
        <v>0.79999999999999993</v>
      </c>
      <c r="T127" s="48">
        <v>0.80984953703703699</v>
      </c>
      <c r="U127" s="111">
        <v>14.816666666666691</v>
      </c>
      <c r="V127" s="112">
        <v>14.195234449944262</v>
      </c>
      <c r="W127" s="113"/>
      <c r="X127" s="116"/>
      <c r="Y127" s="282"/>
      <c r="Z127" s="283"/>
      <c r="AA127" s="117">
        <f t="shared" si="54"/>
        <v>-353.94087378639915</v>
      </c>
      <c r="AB127" s="110">
        <f t="shared" si="55"/>
        <v>0.89274518976169726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2782</v>
      </c>
      <c r="G128" s="103">
        <f t="shared" si="56"/>
        <v>39726.959999999999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3178.4269194312833</v>
      </c>
      <c r="N128" s="106">
        <f t="shared" si="50"/>
        <v>1059.4756398104278</v>
      </c>
      <c r="O128" s="108">
        <f t="shared" si="51"/>
        <v>0</v>
      </c>
      <c r="P128" s="109">
        <f t="shared" si="52"/>
        <v>-140.52436018957223</v>
      </c>
      <c r="Q128" s="110">
        <f t="shared" si="53"/>
        <v>0.88289636650868986</v>
      </c>
      <c r="R128" s="293"/>
      <c r="S128" s="47">
        <v>0.82083333333333319</v>
      </c>
      <c r="T128" s="48">
        <v>0.85729166666666656</v>
      </c>
      <c r="U128" s="111">
        <v>15.816666666666528</v>
      </c>
      <c r="V128" s="112">
        <v>52.516544891920006</v>
      </c>
      <c r="W128" s="113">
        <v>0.85729166666666656</v>
      </c>
      <c r="X128" s="116">
        <v>0.90972222222222199</v>
      </c>
      <c r="Y128" s="282"/>
      <c r="Z128" s="283"/>
      <c r="AA128" s="117">
        <f t="shared" si="54"/>
        <v>-421.5730805687167</v>
      </c>
      <c r="AB128" s="110">
        <f t="shared" si="55"/>
        <v>0.88289636650868986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1216</v>
      </c>
      <c r="G129" s="121">
        <f t="shared" si="56"/>
        <v>22106.880000000001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2699.245296167247</v>
      </c>
      <c r="N129" s="106">
        <f t="shared" si="50"/>
        <v>674.81132404181176</v>
      </c>
      <c r="O129" s="108">
        <f t="shared" si="51"/>
        <v>0</v>
      </c>
      <c r="P129" s="109">
        <f t="shared" si="52"/>
        <v>-75.188675958188242</v>
      </c>
      <c r="Q129" s="110">
        <f t="shared" si="53"/>
        <v>0.89974843205574906</v>
      </c>
      <c r="R129" s="293"/>
      <c r="S129" s="47">
        <v>0.90972222222222199</v>
      </c>
      <c r="T129" s="120">
        <v>0.92848379629629607</v>
      </c>
      <c r="U129" s="111">
        <v>75.499999999999815</v>
      </c>
      <c r="V129" s="112">
        <v>27.029777583978181</v>
      </c>
      <c r="W129" s="113"/>
      <c r="X129" s="116"/>
      <c r="Y129" s="282"/>
      <c r="Z129" s="283"/>
      <c r="AA129" s="117">
        <f t="shared" si="54"/>
        <v>-300.75470383275297</v>
      </c>
      <c r="AB129" s="110">
        <f t="shared" si="55"/>
        <v>0.89974843205574906</v>
      </c>
      <c r="AC129" s="278"/>
    </row>
    <row r="130" spans="1:29" ht="15.75" customHeight="1">
      <c r="A130" s="299"/>
      <c r="B130" s="100" t="s">
        <v>120</v>
      </c>
      <c r="C130" s="280" t="s">
        <v>156</v>
      </c>
      <c r="D130" s="281"/>
      <c r="E130" s="101">
        <v>25.03</v>
      </c>
      <c r="F130" s="102">
        <v>1384</v>
      </c>
      <c r="G130" s="121">
        <f t="shared" si="56"/>
        <v>34641.520000000004</v>
      </c>
      <c r="H130" s="62"/>
      <c r="I130" s="104">
        <v>4</v>
      </c>
      <c r="J130" s="105">
        <v>3300</v>
      </c>
      <c r="K130" s="106">
        <f t="shared" si="46"/>
        <v>825</v>
      </c>
      <c r="L130" s="107">
        <v>4</v>
      </c>
      <c r="M130" s="105">
        <f t="shared" si="57"/>
        <v>2946.0591262136008</v>
      </c>
      <c r="N130" s="106">
        <f t="shared" si="50"/>
        <v>736.51478155340021</v>
      </c>
      <c r="O130" s="123">
        <f t="shared" si="51"/>
        <v>0</v>
      </c>
      <c r="P130" s="124">
        <f t="shared" si="52"/>
        <v>-88.485218446599788</v>
      </c>
      <c r="Q130" s="125">
        <f t="shared" si="53"/>
        <v>0.89274518976169726</v>
      </c>
      <c r="R130" s="293"/>
      <c r="S130" s="47">
        <v>0.93888888888888866</v>
      </c>
      <c r="T130" s="120">
        <v>0.95846064814814791</v>
      </c>
      <c r="U130" s="111">
        <v>14.983333333333331</v>
      </c>
      <c r="V130" s="112">
        <v>28.186806999602382</v>
      </c>
      <c r="W130" s="113"/>
      <c r="X130" s="116"/>
      <c r="Y130" s="282"/>
      <c r="Z130" s="283"/>
      <c r="AA130" s="117">
        <f t="shared" si="54"/>
        <v>-353.94087378639915</v>
      </c>
      <c r="AB130" s="110">
        <f t="shared" si="55"/>
        <v>0.89274518976169726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5471</v>
      </c>
      <c r="G131" s="121">
        <f t="shared" si="56"/>
        <v>76758.12999999999</v>
      </c>
      <c r="H131" s="62"/>
      <c r="I131" s="104">
        <v>3</v>
      </c>
      <c r="J131" s="105">
        <v>3000</v>
      </c>
      <c r="K131" s="106">
        <f t="shared" si="46"/>
        <v>1000</v>
      </c>
      <c r="L131" s="118">
        <v>3</v>
      </c>
      <c r="M131" s="105">
        <f t="shared" si="57"/>
        <v>2702.1151742993902</v>
      </c>
      <c r="N131" s="106">
        <f t="shared" si="50"/>
        <v>900.7050580997967</v>
      </c>
      <c r="O131" s="123">
        <f t="shared" si="51"/>
        <v>0</v>
      </c>
      <c r="P131" s="124">
        <f t="shared" si="52"/>
        <v>-99.294941900203298</v>
      </c>
      <c r="Q131" s="125">
        <f t="shared" si="53"/>
        <v>0.90070505809979673</v>
      </c>
      <c r="R131" s="293"/>
      <c r="S131" s="47">
        <v>0.96944444444444422</v>
      </c>
      <c r="T131" s="120">
        <v>1.0537962962962961</v>
      </c>
      <c r="U131" s="111">
        <v>15.816666666666688</v>
      </c>
      <c r="V131" s="112">
        <v>121.48260855872358</v>
      </c>
      <c r="W131" s="113"/>
      <c r="X131" s="116"/>
      <c r="Y131" s="282"/>
      <c r="Z131" s="283"/>
      <c r="AA131" s="117">
        <f t="shared" si="54"/>
        <v>-297.88482570060978</v>
      </c>
      <c r="AB131" s="110">
        <f t="shared" si="55"/>
        <v>0.90070505809979673</v>
      </c>
      <c r="AC131" s="278"/>
    </row>
    <row r="132" spans="1:29" ht="15.75" customHeight="1">
      <c r="A132" s="299"/>
      <c r="B132" s="100" t="s">
        <v>120</v>
      </c>
      <c r="C132" s="280" t="s">
        <v>151</v>
      </c>
      <c r="D132" s="281"/>
      <c r="E132" s="101">
        <v>14.28</v>
      </c>
      <c r="F132" s="102">
        <v>7189</v>
      </c>
      <c r="G132" s="121">
        <f t="shared" si="56"/>
        <v>102658.92</v>
      </c>
      <c r="H132" s="62"/>
      <c r="I132" s="104">
        <v>3</v>
      </c>
      <c r="J132" s="105">
        <v>3600</v>
      </c>
      <c r="K132" s="106">
        <f t="shared" si="46"/>
        <v>1200</v>
      </c>
      <c r="L132" s="118">
        <v>3</v>
      </c>
      <c r="M132" s="105">
        <f t="shared" si="57"/>
        <v>3178.4269194312833</v>
      </c>
      <c r="N132" s="106">
        <f t="shared" si="50"/>
        <v>1059.4756398104278</v>
      </c>
      <c r="O132" s="123">
        <f t="shared" si="51"/>
        <v>0</v>
      </c>
      <c r="P132" s="124">
        <f t="shared" si="52"/>
        <v>-140.52436018957223</v>
      </c>
      <c r="Q132" s="125">
        <f t="shared" si="53"/>
        <v>0.88289636650868986</v>
      </c>
      <c r="R132" s="293"/>
      <c r="S132" s="47">
        <v>1.0638888888888887</v>
      </c>
      <c r="T132" s="120">
        <v>1.1581249999999998</v>
      </c>
      <c r="U132" s="111">
        <v>14.53333333333326</v>
      </c>
      <c r="V132" s="112">
        <v>135.70864170669049</v>
      </c>
      <c r="W132" s="113"/>
      <c r="X132" s="116"/>
      <c r="Y132" s="282"/>
      <c r="Z132" s="283"/>
      <c r="AA132" s="117">
        <f t="shared" si="54"/>
        <v>-421.5730805687167</v>
      </c>
      <c r="AB132" s="110">
        <f t="shared" si="55"/>
        <v>0.88289636650868986</v>
      </c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120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3.4444444444444446</v>
      </c>
      <c r="J140" s="137">
        <f t="shared" si="58"/>
        <v>3266.6666666666665</v>
      </c>
      <c r="K140" s="138">
        <f t="shared" ref="K140" si="59">J140/I140</f>
        <v>948.38709677419342</v>
      </c>
      <c r="L140" s="136">
        <f t="shared" ref="L140:M140" si="60">AVERAGE(L124:L139)</f>
        <v>3.4444444444444446</v>
      </c>
      <c r="M140" s="137">
        <f t="shared" si="60"/>
        <v>2914.5751339445242</v>
      </c>
      <c r="N140" s="138">
        <f t="shared" ref="N140:N151" si="61">M140/L140</f>
        <v>846.16697437099083</v>
      </c>
      <c r="O140" s="139">
        <f t="shared" ref="O140:O151" si="62">L140-I140</f>
        <v>0</v>
      </c>
      <c r="P140" s="140">
        <f t="shared" ref="P140:P151" si="63">N140-K140</f>
        <v>-102.22012240320259</v>
      </c>
      <c r="Q140" s="141">
        <f t="shared" ref="Q140:Q151" si="64">N140/K140</f>
        <v>0.89221687773811975</v>
      </c>
      <c r="R140" s="294"/>
      <c r="S140" s="142">
        <v>0.70833333333333337</v>
      </c>
      <c r="T140" s="143">
        <v>1.1581249999999998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-352.09153272214235</v>
      </c>
      <c r="AB140" s="141">
        <f t="shared" ref="AB140:AB151" si="66">M140/J140</f>
        <v>0.89221687773811964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497</v>
      </c>
      <c r="G141" s="148">
        <f t="shared" ref="G141:G151" si="67">E141*F141</f>
        <v>11073.16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2946.7288235294145</v>
      </c>
      <c r="N141" s="152">
        <f t="shared" si="61"/>
        <v>589.34576470588286</v>
      </c>
      <c r="O141" s="154">
        <f t="shared" si="62"/>
        <v>0</v>
      </c>
      <c r="P141" s="155">
        <f t="shared" si="63"/>
        <v>-70.654235294117143</v>
      </c>
      <c r="Q141" s="156">
        <f t="shared" si="64"/>
        <v>0.89294812834224679</v>
      </c>
      <c r="R141" s="292">
        <f>Q157</f>
        <v>0.88595586901313828</v>
      </c>
      <c r="S141" s="157">
        <v>0.70833333333333337</v>
      </c>
      <c r="T141" s="158">
        <v>0.71535879629629628</v>
      </c>
      <c r="U141" s="159"/>
      <c r="V141" s="160">
        <v>10.119696037819795</v>
      </c>
      <c r="W141" s="158"/>
      <c r="X141" s="169"/>
      <c r="Y141" s="295"/>
      <c r="Z141" s="296"/>
      <c r="AA141" s="171">
        <f t="shared" si="65"/>
        <v>-353.27117647058549</v>
      </c>
      <c r="AB141" s="156">
        <f t="shared" si="66"/>
        <v>0.89294812834224679</v>
      </c>
      <c r="AC141" s="277">
        <f>AB157</f>
        <v>0.88595586901313816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1012</v>
      </c>
      <c r="G142" s="103">
        <f t="shared" si="67"/>
        <v>18398.16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3177.5307185122579</v>
      </c>
      <c r="N142" s="106">
        <f t="shared" si="61"/>
        <v>1059.1769061707525</v>
      </c>
      <c r="O142" s="108">
        <f t="shared" si="62"/>
        <v>0</v>
      </c>
      <c r="P142" s="109">
        <f t="shared" si="63"/>
        <v>-140.82309382924745</v>
      </c>
      <c r="Q142" s="110">
        <f t="shared" si="64"/>
        <v>0.8826474218089605</v>
      </c>
      <c r="R142" s="293"/>
      <c r="S142" s="47">
        <v>0.72569444444444442</v>
      </c>
      <c r="T142" s="48">
        <v>0.73895833333333327</v>
      </c>
      <c r="U142" s="111">
        <v>14.883333333333315</v>
      </c>
      <c r="V142" s="112">
        <v>19.109177968365803</v>
      </c>
      <c r="W142" s="113"/>
      <c r="X142" s="13"/>
      <c r="Y142" s="282"/>
      <c r="Z142" s="283"/>
      <c r="AA142" s="172">
        <f t="shared" si="65"/>
        <v>-422.46928148774214</v>
      </c>
      <c r="AB142" s="110">
        <f t="shared" si="66"/>
        <v>0.8826474218089605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1329</v>
      </c>
      <c r="G143" s="103">
        <f t="shared" si="67"/>
        <v>22194.3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3180.6525000000001</v>
      </c>
      <c r="N143" s="106">
        <f t="shared" si="61"/>
        <v>1060.2175</v>
      </c>
      <c r="O143" s="108">
        <f t="shared" si="62"/>
        <v>0</v>
      </c>
      <c r="P143" s="109">
        <f t="shared" si="63"/>
        <v>-139.78250000000003</v>
      </c>
      <c r="Q143" s="110">
        <f t="shared" si="64"/>
        <v>0.88351458333333333</v>
      </c>
      <c r="R143" s="293"/>
      <c r="S143" s="47">
        <v>0.74999999999999989</v>
      </c>
      <c r="T143" s="48">
        <v>0.76740740740740732</v>
      </c>
      <c r="U143" s="111">
        <v>15.899999999999928</v>
      </c>
      <c r="V143" s="112">
        <v>25.070327550714829</v>
      </c>
      <c r="W143" s="113"/>
      <c r="X143" s="13"/>
      <c r="Y143" s="282"/>
      <c r="Z143" s="283"/>
      <c r="AA143" s="172">
        <f t="shared" si="65"/>
        <v>-419.34749999999985</v>
      </c>
      <c r="AB143" s="110">
        <f t="shared" si="66"/>
        <v>0.88351458333333333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834</v>
      </c>
      <c r="G144" s="103">
        <f t="shared" si="67"/>
        <v>20699.88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2945.1324620060768</v>
      </c>
      <c r="N144" s="106">
        <f t="shared" si="61"/>
        <v>736.28311550151921</v>
      </c>
      <c r="O144" s="108">
        <f t="shared" si="62"/>
        <v>0</v>
      </c>
      <c r="P144" s="109">
        <f t="shared" si="63"/>
        <v>-88.716884498480795</v>
      </c>
      <c r="Q144" s="110">
        <f t="shared" si="64"/>
        <v>0.89246438242608384</v>
      </c>
      <c r="R144" s="293"/>
      <c r="S144" s="47">
        <v>0.77777777777777768</v>
      </c>
      <c r="T144" s="48">
        <v>0.78957175925925915</v>
      </c>
      <c r="U144" s="111">
        <v>14.933333333333323</v>
      </c>
      <c r="V144" s="112">
        <v>16.990746815481181</v>
      </c>
      <c r="W144" s="113"/>
      <c r="X144" s="13"/>
      <c r="Y144" s="282"/>
      <c r="Z144" s="283"/>
      <c r="AA144" s="172">
        <f t="shared" si="65"/>
        <v>-354.86753799392318</v>
      </c>
      <c r="AB144" s="110">
        <f t="shared" si="66"/>
        <v>0.89246438242608384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1538</v>
      </c>
      <c r="G145" s="103">
        <f t="shared" si="67"/>
        <v>27514.82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3176.2113294797773</v>
      </c>
      <c r="N145" s="106">
        <f t="shared" si="61"/>
        <v>794.05283236994433</v>
      </c>
      <c r="O145" s="108">
        <f t="shared" si="62"/>
        <v>0</v>
      </c>
      <c r="P145" s="109">
        <f t="shared" si="63"/>
        <v>-105.94716763005567</v>
      </c>
      <c r="Q145" s="110">
        <f t="shared" si="64"/>
        <v>0.8822809248554937</v>
      </c>
      <c r="R145" s="293"/>
      <c r="S145" s="47">
        <v>0.79930555555555538</v>
      </c>
      <c r="T145" s="48">
        <v>0.81947916666666654</v>
      </c>
      <c r="U145" s="111">
        <v>15</v>
      </c>
      <c r="V145" s="112">
        <v>29.053482412681362</v>
      </c>
      <c r="W145" s="113"/>
      <c r="X145" s="116"/>
      <c r="Y145" s="282"/>
      <c r="Z145" s="283"/>
      <c r="AA145" s="172">
        <f t="shared" si="65"/>
        <v>-423.78867052022269</v>
      </c>
      <c r="AB145" s="110">
        <f t="shared" si="66"/>
        <v>0.8822809248554937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2415</v>
      </c>
      <c r="G146" s="121">
        <f t="shared" si="67"/>
        <v>40233.9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3174.4231015247251</v>
      </c>
      <c r="N146" s="106">
        <f t="shared" si="61"/>
        <v>634.88462030494497</v>
      </c>
      <c r="O146" s="108">
        <f t="shared" si="62"/>
        <v>0</v>
      </c>
      <c r="P146" s="109">
        <f t="shared" si="63"/>
        <v>-85.115379695055026</v>
      </c>
      <c r="Q146" s="110">
        <f t="shared" si="64"/>
        <v>0.8817841948679791</v>
      </c>
      <c r="R146" s="293"/>
      <c r="S146" s="47">
        <v>0.83055555555555538</v>
      </c>
      <c r="T146" s="120">
        <v>0.86224537037037019</v>
      </c>
      <c r="U146" s="111">
        <v>15.949999999999935</v>
      </c>
      <c r="V146" s="112">
        <v>45.646089184016539</v>
      </c>
      <c r="W146" s="113">
        <v>0.86224537037037019</v>
      </c>
      <c r="X146" s="116">
        <v>0.91458333333333308</v>
      </c>
      <c r="Y146" s="282"/>
      <c r="Z146" s="283"/>
      <c r="AA146" s="172">
        <f t="shared" si="65"/>
        <v>-425.5768984752749</v>
      </c>
      <c r="AB146" s="110">
        <f t="shared" si="66"/>
        <v>0.88178419486797921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1292</v>
      </c>
      <c r="G147" s="121">
        <f t="shared" si="67"/>
        <v>28785.760000000002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2946.7288235294141</v>
      </c>
      <c r="N147" s="106">
        <f t="shared" si="61"/>
        <v>589.34576470588286</v>
      </c>
      <c r="O147" s="123">
        <f t="shared" si="62"/>
        <v>0</v>
      </c>
      <c r="P147" s="124">
        <f t="shared" si="63"/>
        <v>-70.654235294117143</v>
      </c>
      <c r="Q147" s="125">
        <f t="shared" si="64"/>
        <v>0.89294812834224679</v>
      </c>
      <c r="R147" s="293"/>
      <c r="S147" s="47">
        <v>0.91458333333333308</v>
      </c>
      <c r="T147" s="120">
        <v>0.93284722222222194</v>
      </c>
      <c r="U147" s="111">
        <v>75.366666666666561</v>
      </c>
      <c r="V147" s="112">
        <v>26.307137386042609</v>
      </c>
      <c r="W147" s="113"/>
      <c r="X147" s="116"/>
      <c r="Y147" s="282"/>
      <c r="Z147" s="283"/>
      <c r="AA147" s="172">
        <f t="shared" si="65"/>
        <v>-353.27117647058594</v>
      </c>
      <c r="AB147" s="110">
        <f t="shared" si="66"/>
        <v>0.89294812834224668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2551</v>
      </c>
      <c r="G148" s="121">
        <f t="shared" si="67"/>
        <v>46377.18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3177.5307185122579</v>
      </c>
      <c r="N148" s="106">
        <f t="shared" si="61"/>
        <v>1059.1769061707525</v>
      </c>
      <c r="O148" s="123">
        <f t="shared" si="62"/>
        <v>0</v>
      </c>
      <c r="P148" s="124">
        <f t="shared" si="63"/>
        <v>-140.82309382924745</v>
      </c>
      <c r="Q148" s="125">
        <f t="shared" si="64"/>
        <v>0.8826474218089605</v>
      </c>
      <c r="R148" s="293"/>
      <c r="S148" s="47">
        <v>0.94374999999999976</v>
      </c>
      <c r="T148" s="120">
        <v>0.9771990740740738</v>
      </c>
      <c r="U148" s="111">
        <v>15.700000000000056</v>
      </c>
      <c r="V148" s="112">
        <v>48.16947924634502</v>
      </c>
      <c r="W148" s="113"/>
      <c r="X148" s="116"/>
      <c r="Y148" s="282"/>
      <c r="Z148" s="283"/>
      <c r="AA148" s="172">
        <f t="shared" si="65"/>
        <v>-422.46928148774214</v>
      </c>
      <c r="AB148" s="110">
        <f t="shared" si="66"/>
        <v>0.8826474218089605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1855</v>
      </c>
      <c r="G149" s="121">
        <f t="shared" si="67"/>
        <v>46041.1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2945.1324620060768</v>
      </c>
      <c r="N149" s="106">
        <f t="shared" si="61"/>
        <v>736.28311550151921</v>
      </c>
      <c r="O149" s="123">
        <f t="shared" si="62"/>
        <v>0</v>
      </c>
      <c r="P149" s="124">
        <f t="shared" si="63"/>
        <v>-88.716884498480795</v>
      </c>
      <c r="Q149" s="125">
        <f t="shared" si="64"/>
        <v>0.89246438242608384</v>
      </c>
      <c r="R149" s="293"/>
      <c r="S149" s="47">
        <v>0.98819444444444415</v>
      </c>
      <c r="T149" s="120">
        <v>1.01443287037037</v>
      </c>
      <c r="U149" s="111">
        <v>15.833333333333304</v>
      </c>
      <c r="V149" s="112">
        <v>37.791169475680562</v>
      </c>
      <c r="W149" s="126"/>
      <c r="X149" s="127"/>
      <c r="Y149" s="282"/>
      <c r="Z149" s="283"/>
      <c r="AA149" s="172">
        <f t="shared" si="65"/>
        <v>-354.86753799392318</v>
      </c>
      <c r="AB149" s="110">
        <f t="shared" si="66"/>
        <v>0.89246438242608384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3931</v>
      </c>
      <c r="G150" s="121">
        <f t="shared" si="67"/>
        <v>70325.59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3176.2113294797773</v>
      </c>
      <c r="N150" s="106">
        <f t="shared" si="61"/>
        <v>794.05283236994433</v>
      </c>
      <c r="O150" s="123">
        <f t="shared" si="62"/>
        <v>0</v>
      </c>
      <c r="P150" s="124">
        <f t="shared" si="63"/>
        <v>-105.94716763005567</v>
      </c>
      <c r="Q150" s="125">
        <f t="shared" si="64"/>
        <v>0.8822809248554937</v>
      </c>
      <c r="R150" s="293"/>
      <c r="S150" s="47">
        <v>1.0243055555555554</v>
      </c>
      <c r="T150" s="120">
        <v>1.0758680555555553</v>
      </c>
      <c r="U150" s="111">
        <v>15</v>
      </c>
      <c r="V150" s="112">
        <v>74.258283071684289</v>
      </c>
      <c r="W150" s="126"/>
      <c r="X150" s="127"/>
      <c r="Y150" s="282"/>
      <c r="Z150" s="283"/>
      <c r="AA150" s="172">
        <f t="shared" si="65"/>
        <v>-423.78867052022269</v>
      </c>
      <c r="AB150" s="110">
        <f t="shared" si="66"/>
        <v>0.8822809248554937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5983</v>
      </c>
      <c r="G151" s="121">
        <f t="shared" si="67"/>
        <v>99676.78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3174.4231015247256</v>
      </c>
      <c r="N151" s="106">
        <f t="shared" si="61"/>
        <v>634.88462030494509</v>
      </c>
      <c r="O151" s="123">
        <f t="shared" si="62"/>
        <v>0</v>
      </c>
      <c r="P151" s="124">
        <f t="shared" si="63"/>
        <v>-85.115379695054912</v>
      </c>
      <c r="Q151" s="125">
        <f t="shared" si="64"/>
        <v>0.88178419486797932</v>
      </c>
      <c r="R151" s="293"/>
      <c r="S151" s="47">
        <v>1.086111111111111</v>
      </c>
      <c r="T151" s="120">
        <v>1.1646412037037037</v>
      </c>
      <c r="U151" s="111">
        <v>14.750000000000227</v>
      </c>
      <c r="V151" s="112">
        <v>113.08511452918052</v>
      </c>
      <c r="W151" s="126"/>
      <c r="X151" s="127"/>
      <c r="Y151" s="282"/>
      <c r="Z151" s="283"/>
      <c r="AA151" s="172">
        <f t="shared" si="65"/>
        <v>-425.57689847527445</v>
      </c>
      <c r="AB151" s="110">
        <f t="shared" si="66"/>
        <v>0.88178419486797932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120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3092.791397282228</v>
      </c>
      <c r="N157" s="138">
        <f>M157/L157</f>
        <v>756.01567489121135</v>
      </c>
      <c r="O157" s="139">
        <f>L157-I157</f>
        <v>0</v>
      </c>
      <c r="P157" s="140">
        <f>N157-K157</f>
        <v>-97.317658442122024</v>
      </c>
      <c r="Q157" s="141">
        <f>N157/K157</f>
        <v>0.88595586901313828</v>
      </c>
      <c r="R157" s="294"/>
      <c r="S157" s="142">
        <v>0.70833333333333337</v>
      </c>
      <c r="T157" s="143">
        <v>1.1646412037037037</v>
      </c>
      <c r="U157" s="144"/>
      <c r="V157" s="166"/>
      <c r="W157" s="167"/>
      <c r="X157" s="138"/>
      <c r="Y157" s="285"/>
      <c r="Z157" s="286"/>
      <c r="AA157" s="174">
        <f>M157-J157</f>
        <v>-398.117693626863</v>
      </c>
      <c r="AB157" s="141">
        <f>M157/J157</f>
        <v>0.88595586901313816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41" priority="1" operator="greaterThan">
      <formula>0</formula>
    </cfRule>
  </conditionalFormatting>
  <conditionalFormatting sqref="P5:P157 AA5:AA157">
    <cfRule type="cellIs" dxfId="240" priority="4" operator="lessThan">
      <formula>0</formula>
    </cfRule>
  </conditionalFormatting>
  <conditionalFormatting sqref="Q5:Q157 AB5:AB157">
    <cfRule type="cellIs" dxfId="239" priority="2" operator="greaterThan">
      <formula>1</formula>
    </cfRule>
    <cfRule type="cellIs" dxfId="238" priority="3" operator="lessThan">
      <formula>0.8</formula>
    </cfRule>
  </conditionalFormatting>
  <conditionalFormatting sqref="AC5:AC6 R5:R157 AC90:AC95">
    <cfRule type="cellIs" dxfId="237" priority="5" operator="lessThan">
      <formula>0.8</formula>
    </cfRule>
  </conditionalFormatting>
  <conditionalFormatting sqref="AC12:AC20">
    <cfRule type="cellIs" dxfId="236" priority="13" operator="lessThan">
      <formula>0.8</formula>
    </cfRule>
  </conditionalFormatting>
  <conditionalFormatting sqref="AC22:AC27">
    <cfRule type="cellIs" dxfId="235" priority="12" operator="lessThan">
      <formula>0.8</formula>
    </cfRule>
  </conditionalFormatting>
  <conditionalFormatting sqref="AC39">
    <cfRule type="cellIs" dxfId="234" priority="11" operator="lessThan">
      <formula>0.8</formula>
    </cfRule>
  </conditionalFormatting>
  <conditionalFormatting sqref="AC56">
    <cfRule type="cellIs" dxfId="233" priority="7" operator="lessThan">
      <formula>0.8</formula>
    </cfRule>
  </conditionalFormatting>
  <conditionalFormatting sqref="AC73:AC78">
    <cfRule type="cellIs" dxfId="232" priority="6" operator="lessThan">
      <formula>0.8</formula>
    </cfRule>
  </conditionalFormatting>
  <conditionalFormatting sqref="AC107">
    <cfRule type="cellIs" dxfId="231" priority="10" operator="lessThan">
      <formula>0.8</formula>
    </cfRule>
  </conditionalFormatting>
  <conditionalFormatting sqref="AC124">
    <cfRule type="cellIs" dxfId="230" priority="9" operator="lessThan">
      <formula>0.8</formula>
    </cfRule>
  </conditionalFormatting>
  <conditionalFormatting sqref="AC141:AC146">
    <cfRule type="cellIs" dxfId="229" priority="8" operator="lessThan">
      <formula>0.8</formula>
    </cfRule>
  </conditionalFormatting>
  <dataValidations count="1">
    <dataValidation type="list" allowBlank="1" showInputMessage="1" showErrorMessage="1" sqref="Y5:Z157" xr:uid="{6D12AE94-3986-474D-8A7B-425AF578F388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3FA4-5A05-4C4E-BDB0-723C11B07FB7}">
  <sheetPr codeName="工作表57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E8" sqref="E8:N8"/>
      <selection pane="bottomLeft" activeCell="AD108" sqref="AD10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20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50209</v>
      </c>
      <c r="E1" s="88" t="s">
        <v>3</v>
      </c>
      <c r="F1" s="89">
        <f>SUM(G5:G123)</f>
        <v>2518526.3299999996</v>
      </c>
      <c r="G1" s="90" t="s">
        <v>84</v>
      </c>
      <c r="H1" s="91">
        <f>L21+L38+L55+L72+L89+L106+L123</f>
        <v>143.25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46123</v>
      </c>
      <c r="B2" s="343"/>
      <c r="C2" s="92" t="s">
        <v>40</v>
      </c>
      <c r="D2" s="93">
        <f>AVERAGE(N21,N38,N55,N72,N89,N106,N123)</f>
        <v>103.30470057620705</v>
      </c>
      <c r="E2" s="93" t="s">
        <v>91</v>
      </c>
      <c r="F2" s="94">
        <f>F1/D1</f>
        <v>50.16085422932143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38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301" t="s">
        <v>104</v>
      </c>
      <c r="T3" s="302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203" t="s">
        <v>110</v>
      </c>
      <c r="T4" s="204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3555</v>
      </c>
      <c r="G5" s="148">
        <f t="shared" ref="G5:G7" si="0">E5*F5</f>
        <v>201817.35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1784.15851393189</v>
      </c>
      <c r="N5" s="152">
        <f>M5/L5</f>
        <v>74.339938080495415</v>
      </c>
      <c r="O5" s="154">
        <f>L5-I5</f>
        <v>0</v>
      </c>
      <c r="P5" s="155">
        <f>N5-K5</f>
        <v>-8.9933952528379137</v>
      </c>
      <c r="Q5" s="156">
        <f>N5/K5</f>
        <v>0.89207925696594503</v>
      </c>
      <c r="R5" s="292">
        <f>Q21</f>
        <v>0.89323707492549553</v>
      </c>
      <c r="S5" s="157">
        <v>0.29166666666666669</v>
      </c>
      <c r="T5" s="158">
        <v>0.37468750000000001</v>
      </c>
      <c r="U5" s="159"/>
      <c r="V5" s="160">
        <v>119.55215768913608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-215.84148606811004</v>
      </c>
      <c r="AF5" s="132">
        <f>M5/J5</f>
        <v>0.89207925696594503</v>
      </c>
      <c r="AG5" s="367">
        <f>AF21</f>
        <v>0.89323707492549542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4123</v>
      </c>
      <c r="G6" s="103">
        <f t="shared" si="0"/>
        <v>245400.96000000002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1786.5997644980873</v>
      </c>
      <c r="N6" s="106">
        <f>M6/L6</f>
        <v>74.441656854086972</v>
      </c>
      <c r="O6" s="108">
        <f>L6-I6</f>
        <v>0</v>
      </c>
      <c r="P6" s="109">
        <f>N6-K6</f>
        <v>-8.8916764792463567</v>
      </c>
      <c r="Q6" s="110">
        <f>N6/K6</f>
        <v>0.89329988224904366</v>
      </c>
      <c r="R6" s="293"/>
      <c r="S6" s="47">
        <v>0.37847222222222221</v>
      </c>
      <c r="T6" s="48">
        <v>0.47461805555555553</v>
      </c>
      <c r="U6" s="111">
        <v>5.4499999999999726</v>
      </c>
      <c r="V6" s="112">
        <v>138.46414004733563</v>
      </c>
      <c r="W6" s="113">
        <v>0.47461805555555553</v>
      </c>
      <c r="X6" s="116">
        <v>0.51388888888888884</v>
      </c>
      <c r="Y6" s="12"/>
      <c r="Z6" s="198"/>
      <c r="AA6" s="282"/>
      <c r="AB6" s="283"/>
      <c r="AC6" s="12">
        <v>3</v>
      </c>
      <c r="AD6" s="198"/>
      <c r="AE6" s="117">
        <f>M6-J6</f>
        <v>-213.40023550191268</v>
      </c>
      <c r="AF6" s="110">
        <f>M6/J6</f>
        <v>0.89329988224904366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1915</v>
      </c>
      <c r="G7" s="103">
        <f t="shared" si="0"/>
        <v>148106.1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1788.6641711229952</v>
      </c>
      <c r="N7" s="106">
        <f>M7/L7</f>
        <v>77.768007440130219</v>
      </c>
      <c r="O7" s="108">
        <f>L7-I7</f>
        <v>0</v>
      </c>
      <c r="P7" s="109">
        <f>N7-K7</f>
        <v>-9.188514299000218</v>
      </c>
      <c r="Q7" s="110">
        <f>N7/K7</f>
        <v>0.89433208556149746</v>
      </c>
      <c r="R7" s="293"/>
      <c r="S7" s="47">
        <v>0.51388888888888884</v>
      </c>
      <c r="T7" s="48">
        <v>0.55849537037037034</v>
      </c>
      <c r="U7" s="111">
        <v>56.549999999999969</v>
      </c>
      <c r="V7" s="112">
        <v>64.237883139271005</v>
      </c>
      <c r="W7" s="113"/>
      <c r="X7" s="116"/>
      <c r="Y7" s="12"/>
      <c r="Z7" s="198"/>
      <c r="AA7" s="282"/>
      <c r="AB7" s="283"/>
      <c r="AC7" s="12">
        <v>1</v>
      </c>
      <c r="AD7" s="198"/>
      <c r="AE7" s="117">
        <f>M7-J7</f>
        <v>-211.33582887700481</v>
      </c>
      <c r="AF7" s="110">
        <f>M7/J7</f>
        <v>0.89433208556149757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1786.4741498509909</v>
      </c>
      <c r="N21" s="138">
        <f>M21/L21</f>
        <v>75.48482323314046</v>
      </c>
      <c r="O21" s="139">
        <f>L21-I21</f>
        <v>0</v>
      </c>
      <c r="P21" s="140">
        <f>N21-K21</f>
        <v>-9.0222190203806605</v>
      </c>
      <c r="Q21" s="141">
        <f>N21/K21</f>
        <v>0.89323707492549553</v>
      </c>
      <c r="R21" s="294"/>
      <c r="S21" s="142">
        <v>0.29166666666666669</v>
      </c>
      <c r="T21" s="143">
        <v>0.55849537037037034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7</v>
      </c>
      <c r="AD21" s="180">
        <f>SUM(AD5:AD20)</f>
        <v>0</v>
      </c>
      <c r="AE21" s="168">
        <f>M21-J21</f>
        <v>-213.5258501490091</v>
      </c>
      <c r="AF21" s="141">
        <f>M21/J21</f>
        <v>0.89323707492549542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2661</v>
      </c>
      <c r="G22" s="148">
        <f t="shared" ref="G22:G25" si="5">E22*F22</f>
        <v>143055.35999999999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1785.6960953011251</v>
      </c>
      <c r="N22" s="152">
        <f>M22/L22</f>
        <v>89.284804765056251</v>
      </c>
      <c r="O22" s="154">
        <f>L22-I22</f>
        <v>0</v>
      </c>
      <c r="P22" s="155">
        <f>N22-K22</f>
        <v>-10.715195234943749</v>
      </c>
      <c r="Q22" s="156">
        <f>N22/K22</f>
        <v>0.89284804765056247</v>
      </c>
      <c r="R22" s="292">
        <f>Q38</f>
        <v>0.88320248346310926</v>
      </c>
      <c r="S22" s="157">
        <v>0.29166666666666669</v>
      </c>
      <c r="T22" s="158">
        <v>0.35375000000000001</v>
      </c>
      <c r="U22" s="159"/>
      <c r="V22" s="160">
        <v>89.410510791914035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-214.30390469887493</v>
      </c>
      <c r="AF22" s="156">
        <f>M22/J22</f>
        <v>0.89284804765056258</v>
      </c>
      <c r="AG22" s="362">
        <f>AF38</f>
        <v>0.8934722797824477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1768</v>
      </c>
      <c r="G23" s="103">
        <f t="shared" si="5"/>
        <v>83750.159999999989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0.35694444444444445</v>
      </c>
      <c r="T23" s="48">
        <v>0.39818287037037037</v>
      </c>
      <c r="U23" s="111">
        <v>4.5999999999999996</v>
      </c>
      <c r="V23" s="112">
        <v>59.395296752519599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2031</v>
      </c>
      <c r="G24" s="103">
        <f t="shared" si="5"/>
        <v>145318.04999999999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1788.6326750448832</v>
      </c>
      <c r="N24" s="106">
        <f>M24/L24</f>
        <v>81.301485229312874</v>
      </c>
      <c r="O24" s="108">
        <f>L24-I24</f>
        <v>0</v>
      </c>
      <c r="P24" s="109">
        <f>N24-K24</f>
        <v>-9.6076056797780325</v>
      </c>
      <c r="Q24" s="110">
        <f>N24/K24</f>
        <v>0.89431633752244166</v>
      </c>
      <c r="R24" s="293"/>
      <c r="S24" s="47">
        <v>0.40138888888888891</v>
      </c>
      <c r="T24" s="48">
        <v>0.44869212962962968</v>
      </c>
      <c r="U24" s="111">
        <v>4.6166666666666956</v>
      </c>
      <c r="V24" s="112">
        <v>68.130254859031965</v>
      </c>
      <c r="W24" s="113">
        <v>0.44869212962962968</v>
      </c>
      <c r="X24" s="116">
        <v>0.48749999999999999</v>
      </c>
      <c r="Y24" s="12"/>
      <c r="Z24" s="198"/>
      <c r="AA24" s="282"/>
      <c r="AB24" s="283"/>
      <c r="AC24" s="12">
        <v>1</v>
      </c>
      <c r="AD24" s="198"/>
      <c r="AE24" s="117">
        <f>M24-J24</f>
        <v>-211.36732495511683</v>
      </c>
      <c r="AF24" s="110">
        <f>M24/J24</f>
        <v>0.89431633752244155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2506</v>
      </c>
      <c r="G25" s="103">
        <f t="shared" si="5"/>
        <v>149207.24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1787.4494679135735</v>
      </c>
      <c r="N25" s="106">
        <f>M25/L25</f>
        <v>77.715194257111889</v>
      </c>
      <c r="O25" s="108">
        <f>L25-I25</f>
        <v>0</v>
      </c>
      <c r="P25" s="109">
        <f>N25-K25</f>
        <v>-9.2413274820185478</v>
      </c>
      <c r="Q25" s="110">
        <f>N25/K25</f>
        <v>0.89372473395678675</v>
      </c>
      <c r="R25" s="293"/>
      <c r="S25" s="47">
        <v>0.48749999999999999</v>
      </c>
      <c r="T25" s="48">
        <v>0.54591435185185189</v>
      </c>
      <c r="U25" s="111">
        <v>55.883333333333248</v>
      </c>
      <c r="V25" s="112">
        <v>84.119860560595257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-212.55053208642653</v>
      </c>
      <c r="AF25" s="110">
        <f>M25/J25</f>
        <v>0.89372473395678675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1786.9445595648954</v>
      </c>
      <c r="N38" s="138">
        <f>M38/L38</f>
        <v>82.15837055470783</v>
      </c>
      <c r="O38" s="139">
        <f>L38-I38</f>
        <v>0.25</v>
      </c>
      <c r="P38" s="140">
        <f>N38-K38</f>
        <v>-10.864885259245654</v>
      </c>
      <c r="Q38" s="141">
        <f>N38/K38</f>
        <v>0.88320248346310926</v>
      </c>
      <c r="R38" s="294"/>
      <c r="S38" s="142">
        <v>0.29166666666666669</v>
      </c>
      <c r="T38" s="143">
        <v>0.54591435185185189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7</v>
      </c>
      <c r="AD38" s="180">
        <f>SUM(AD22:AD37)</f>
        <v>0</v>
      </c>
      <c r="AE38" s="168">
        <f>M38-J38</f>
        <v>-213.05544043510463</v>
      </c>
      <c r="AF38" s="141">
        <f>M38/J38</f>
        <v>0.8934722797824477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1568</v>
      </c>
      <c r="G39" s="148">
        <f t="shared" ref="G39:G41" si="9">E39*F39</f>
        <v>93045.12000000001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1787.2164953622475</v>
      </c>
      <c r="N39" s="152">
        <f>M39/L39</f>
        <v>74.467353973426981</v>
      </c>
      <c r="O39" s="154">
        <f>L39-I39</f>
        <v>0</v>
      </c>
      <c r="P39" s="155">
        <f>N39-K39</f>
        <v>-8.8659793599063477</v>
      </c>
      <c r="Q39" s="156">
        <f>N39/K39</f>
        <v>0.89360824768112379</v>
      </c>
      <c r="R39" s="292">
        <f>Q55</f>
        <v>0.89385996065633422</v>
      </c>
      <c r="S39" s="157">
        <v>0.29166666666666669</v>
      </c>
      <c r="T39" s="158">
        <v>0.32821759259259259</v>
      </c>
      <c r="U39" s="159"/>
      <c r="V39" s="160">
        <v>52.640516828338193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-212.78350463775246</v>
      </c>
      <c r="AF39" s="156">
        <f>M39/J39</f>
        <v>0.89360824768112379</v>
      </c>
      <c r="AG39" s="277">
        <f>AF55</f>
        <v>0.89385996065633422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3103</v>
      </c>
      <c r="G40" s="103">
        <f t="shared" si="9"/>
        <v>182053.01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1788.9770659833434</v>
      </c>
      <c r="N40" s="106">
        <f>M40/L40</f>
        <v>77.78161156449319</v>
      </c>
      <c r="O40" s="108">
        <f>L40-I40</f>
        <v>0</v>
      </c>
      <c r="P40" s="109">
        <f>N40-K40</f>
        <v>-9.1749101746372475</v>
      </c>
      <c r="Q40" s="110">
        <f>N40/K40</f>
        <v>0.89448853299167164</v>
      </c>
      <c r="R40" s="293"/>
      <c r="S40" s="47">
        <v>0.33124999999999999</v>
      </c>
      <c r="T40" s="48">
        <v>0.4035185185185185</v>
      </c>
      <c r="U40" s="111">
        <v>5</v>
      </c>
      <c r="V40" s="112">
        <v>104.07064659471351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-211.02293401665656</v>
      </c>
      <c r="AF40" s="110">
        <f>M40/J40</f>
        <v>0.89448853299167175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1923</v>
      </c>
      <c r="G41" s="103">
        <f t="shared" si="9"/>
        <v>148744.04999999999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1786.9662025924147</v>
      </c>
      <c r="N41" s="106">
        <f>M41/L41</f>
        <v>68.729469330477485</v>
      </c>
      <c r="O41" s="108">
        <f>L41-I41</f>
        <v>0</v>
      </c>
      <c r="P41" s="109">
        <f>N41-K41</f>
        <v>-8.1936075925994345</v>
      </c>
      <c r="Q41" s="110">
        <f>N41/K41</f>
        <v>0.89348310129620734</v>
      </c>
      <c r="R41" s="293"/>
      <c r="S41" s="47">
        <v>0.40694444444444444</v>
      </c>
      <c r="T41" s="48">
        <v>0.45178240740740738</v>
      </c>
      <c r="U41" s="111">
        <v>4.9333333333333584</v>
      </c>
      <c r="V41" s="112">
        <v>64.567533416476579</v>
      </c>
      <c r="W41" s="113"/>
      <c r="X41" s="116"/>
      <c r="Y41" s="12"/>
      <c r="Z41" s="198"/>
      <c r="AA41" s="282"/>
      <c r="AB41" s="283"/>
      <c r="AC41" s="12">
        <v>1</v>
      </c>
      <c r="AD41" s="198"/>
      <c r="AE41" s="117">
        <f>M41-J41</f>
        <v>-213.03379740758533</v>
      </c>
      <c r="AF41" s="110">
        <f>M41/J41</f>
        <v>0.89348310129620734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1787.7199213126685</v>
      </c>
      <c r="N55" s="138">
        <f t="shared" ref="N55:N61" si="13">M55/L55</f>
        <v>73.467941971753504</v>
      </c>
      <c r="O55" s="139">
        <f t="shared" ref="O55:O61" si="14">L55-I55</f>
        <v>0</v>
      </c>
      <c r="P55" s="140">
        <f t="shared" ref="P55:P61" si="15">N55-K55</f>
        <v>-8.7238388501643129</v>
      </c>
      <c r="Q55" s="141">
        <f t="shared" ref="Q55:Q61" si="16">N55/K55</f>
        <v>0.89385996065633422</v>
      </c>
      <c r="R55" s="294"/>
      <c r="S55" s="142">
        <v>0.29166666666666669</v>
      </c>
      <c r="T55" s="143">
        <v>0.45178240740740738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4</v>
      </c>
      <c r="AD55" s="191">
        <f>SUM(AD39:AD54)</f>
        <v>0</v>
      </c>
      <c r="AE55" s="168">
        <f t="shared" ref="AE55:AE61" si="17">M55-J55</f>
        <v>-212.28007868733152</v>
      </c>
      <c r="AF55" s="141">
        <f t="shared" ref="AF55:AF61" si="18">M55/J55</f>
        <v>0.89385996065633422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3396</v>
      </c>
      <c r="G56" s="148">
        <f t="shared" ref="G56:G61" si="19">E56*F56</f>
        <v>66901.2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1" si="20">F56/V56*60</f>
        <v>1079.5219098143236</v>
      </c>
      <c r="N56" s="152">
        <f t="shared" si="13"/>
        <v>83.040146908794128</v>
      </c>
      <c r="O56" s="154">
        <f t="shared" si="14"/>
        <v>0</v>
      </c>
      <c r="P56" s="155">
        <f t="shared" si="15"/>
        <v>-9.2675453988981786</v>
      </c>
      <c r="Q56" s="156">
        <f t="shared" si="16"/>
        <v>0.89960159151193642</v>
      </c>
      <c r="R56" s="292">
        <f>Q72</f>
        <v>0.89918123945597261</v>
      </c>
      <c r="S56" s="157">
        <v>0.25</v>
      </c>
      <c r="T56" s="158">
        <v>0.3810763888888889</v>
      </c>
      <c r="U56" s="159"/>
      <c r="V56" s="160">
        <v>188.7502218783558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-120.47809018567636</v>
      </c>
      <c r="AF56" s="156">
        <f t="shared" si="18"/>
        <v>0.89960159151193642</v>
      </c>
      <c r="AG56" s="277">
        <f>AF72</f>
        <v>0.89918123945597261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584</v>
      </c>
      <c r="G57" s="103">
        <f t="shared" si="19"/>
        <v>15797.2</v>
      </c>
      <c r="H57" s="26"/>
      <c r="I57" s="104">
        <v>6</v>
      </c>
      <c r="J57" s="105">
        <v>3273</v>
      </c>
      <c r="K57" s="106">
        <f t="shared" ref="K57:K61" si="21">J57/I57</f>
        <v>545.5</v>
      </c>
      <c r="L57" s="107">
        <v>6</v>
      </c>
      <c r="M57" s="105">
        <f t="shared" si="20"/>
        <v>2964.8589168126109</v>
      </c>
      <c r="N57" s="106">
        <f t="shared" si="13"/>
        <v>494.14315280210184</v>
      </c>
      <c r="O57" s="108">
        <f t="shared" si="14"/>
        <v>0</v>
      </c>
      <c r="P57" s="109">
        <f t="shared" si="15"/>
        <v>-51.356847197898162</v>
      </c>
      <c r="Q57" s="110">
        <f t="shared" si="16"/>
        <v>0.90585362566838101</v>
      </c>
      <c r="R57" s="293"/>
      <c r="S57" s="47">
        <v>0.38402777777777775</v>
      </c>
      <c r="T57" s="48">
        <v>0.39223379629629629</v>
      </c>
      <c r="U57" s="111">
        <v>5</v>
      </c>
      <c r="V57" s="112">
        <v>11.818437565882547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-308.14108318738909</v>
      </c>
      <c r="AF57" s="110">
        <f t="shared" si="18"/>
        <v>0.90585362566838101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1208</v>
      </c>
      <c r="G58" s="103">
        <f t="shared" si="19"/>
        <v>31661.68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2961.3828263350379</v>
      </c>
      <c r="N58" s="106">
        <f t="shared" si="13"/>
        <v>493.56380438917296</v>
      </c>
      <c r="O58" s="108">
        <f t="shared" si="14"/>
        <v>0</v>
      </c>
      <c r="P58" s="109">
        <f t="shared" si="15"/>
        <v>-51.936195610827042</v>
      </c>
      <c r="Q58" s="110">
        <f t="shared" si="16"/>
        <v>0.90479157541553246</v>
      </c>
      <c r="R58" s="293"/>
      <c r="S58" s="47">
        <v>0.39583333333333326</v>
      </c>
      <c r="T58" s="48">
        <v>0.41282407407407401</v>
      </c>
      <c r="U58" s="111">
        <v>5.1833333333332376</v>
      </c>
      <c r="V58" s="112">
        <v>24.475052450310905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-311.61717366496214</v>
      </c>
      <c r="AF58" s="110">
        <f t="shared" si="18"/>
        <v>0.90479157541553246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1139</v>
      </c>
      <c r="G59" s="103">
        <f t="shared" si="19"/>
        <v>24966.880000000001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3264.8149763033121</v>
      </c>
      <c r="N59" s="106">
        <f t="shared" si="13"/>
        <v>544.13582938388538</v>
      </c>
      <c r="O59" s="108">
        <f t="shared" si="14"/>
        <v>0</v>
      </c>
      <c r="P59" s="109">
        <f t="shared" si="15"/>
        <v>-55.86417061611462</v>
      </c>
      <c r="Q59" s="110">
        <f t="shared" si="16"/>
        <v>0.90689304897314227</v>
      </c>
      <c r="R59" s="293"/>
      <c r="S59" s="47">
        <v>0.41666666666666657</v>
      </c>
      <c r="T59" s="48">
        <v>0.43119212962962955</v>
      </c>
      <c r="U59" s="111">
        <v>5.5333333333332924</v>
      </c>
      <c r="V59" s="112">
        <v>20.932273496668433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-335.18502369668795</v>
      </c>
      <c r="AF59" s="200">
        <f t="shared" si="18"/>
        <v>0.90689304897314227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3740</v>
      </c>
      <c r="G60" s="103">
        <f t="shared" si="19"/>
        <v>113546.4</v>
      </c>
      <c r="H60" s="13"/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2653.6180131291849</v>
      </c>
      <c r="N60" s="106">
        <f t="shared" si="13"/>
        <v>241.23800119356227</v>
      </c>
      <c r="O60" s="108">
        <f t="shared" si="14"/>
        <v>0</v>
      </c>
      <c r="P60" s="109">
        <f t="shared" si="15"/>
        <v>-31.489271533710479</v>
      </c>
      <c r="Q60" s="110">
        <f t="shared" si="16"/>
        <v>0.88453933770972826</v>
      </c>
      <c r="R60" s="293"/>
      <c r="S60" s="47">
        <v>0.43472222222222212</v>
      </c>
      <c r="T60" s="48">
        <v>0.49343749999999992</v>
      </c>
      <c r="U60" s="111">
        <v>5.083333333333302</v>
      </c>
      <c r="V60" s="112">
        <v>84.563791355706201</v>
      </c>
      <c r="W60" s="113">
        <v>0.49343749999999992</v>
      </c>
      <c r="X60" s="116">
        <v>0.53263888888888877</v>
      </c>
      <c r="Y60" s="12"/>
      <c r="Z60" s="198"/>
      <c r="AA60" s="282"/>
      <c r="AB60" s="283"/>
      <c r="AC60" s="12">
        <v>2</v>
      </c>
      <c r="AD60" s="198"/>
      <c r="AE60" s="199">
        <f t="shared" si="17"/>
        <v>-346.38198687081513</v>
      </c>
      <c r="AF60" s="200">
        <f t="shared" si="18"/>
        <v>0.88453933770972826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2401</v>
      </c>
      <c r="G61" s="121">
        <f t="shared" si="19"/>
        <v>71957.97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3"/>
      <c r="S61" s="47">
        <v>0.53263888888888877</v>
      </c>
      <c r="T61" s="120">
        <v>0.57290509259259248</v>
      </c>
      <c r="U61" s="111">
        <v>56.449999999999953</v>
      </c>
      <c r="V61" s="112">
        <v>57.991128451659357</v>
      </c>
      <c r="W61" s="113"/>
      <c r="X61" s="116"/>
      <c r="Y61" s="12"/>
      <c r="Z61" s="198"/>
      <c r="AA61" s="282"/>
      <c r="AB61" s="283"/>
      <c r="AC61" s="12">
        <v>1</v>
      </c>
      <c r="AD61" s="198"/>
      <c r="AE61" s="199">
        <f t="shared" si="17"/>
        <v>-305.82692307692332</v>
      </c>
      <c r="AF61" s="200">
        <f t="shared" si="18"/>
        <v>0.89038461538461533</v>
      </c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</v>
      </c>
      <c r="J72" s="137">
        <f t="shared" si="22"/>
        <v>2856</v>
      </c>
      <c r="K72" s="138">
        <f t="shared" ref="K72" si="23">J72/I72</f>
        <v>272</v>
      </c>
      <c r="L72" s="136">
        <f t="shared" ref="L72:M72" si="24">AVERAGE(L56:L71)</f>
        <v>10.5</v>
      </c>
      <c r="M72" s="137">
        <f t="shared" si="24"/>
        <v>2568.0616198862576</v>
      </c>
      <c r="N72" s="138">
        <f>M72/L72</f>
        <v>244.57729713202454</v>
      </c>
      <c r="O72" s="139">
        <f>L72-I72</f>
        <v>0</v>
      </c>
      <c r="P72" s="140">
        <f>N72-K72</f>
        <v>-27.42270286797546</v>
      </c>
      <c r="Q72" s="141">
        <f>N72/K72</f>
        <v>0.89918123945597261</v>
      </c>
      <c r="R72" s="294"/>
      <c r="S72" s="142">
        <v>0.25</v>
      </c>
      <c r="T72" s="143">
        <v>0.57290509259259248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>M72-J72</f>
        <v>-287.93838011374237</v>
      </c>
      <c r="AF72" s="141">
        <f>M72/J72</f>
        <v>0.89918123945597261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1240</v>
      </c>
      <c r="G73" s="148">
        <f t="shared" ref="G73:G74" si="25">E73*F73</f>
        <v>72130.8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1606.9628571428611</v>
      </c>
      <c r="N73" s="152">
        <f>M73/L73</f>
        <v>84.57699248120322</v>
      </c>
      <c r="O73" s="154">
        <f>L73-I73</f>
        <v>0</v>
      </c>
      <c r="P73" s="155">
        <f>N73-K73</f>
        <v>-10.159849624059945</v>
      </c>
      <c r="Q73" s="156">
        <f>N73/K73</f>
        <v>0.89275714285714503</v>
      </c>
      <c r="R73" s="292">
        <f>Q89</f>
        <v>0.89267089473545569</v>
      </c>
      <c r="S73" s="157">
        <v>0.70833333333333337</v>
      </c>
      <c r="T73" s="158">
        <v>0.74047453703703703</v>
      </c>
      <c r="U73" s="159"/>
      <c r="V73" s="160">
        <v>46.298518767435169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-193.03714285713886</v>
      </c>
      <c r="AF73" s="156">
        <f>M73/J73</f>
        <v>0.89275714285714503</v>
      </c>
      <c r="AG73" s="277">
        <f>AF89</f>
        <v>0.89267089473545558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2557</v>
      </c>
      <c r="G74" s="103">
        <f t="shared" si="25"/>
        <v>115013.85999999999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1606.6523639047791</v>
      </c>
      <c r="N74" s="106">
        <f>M74/L74</f>
        <v>76.507255424037098</v>
      </c>
      <c r="O74" s="108">
        <f>L74-I74</f>
        <v>0</v>
      </c>
      <c r="P74" s="109">
        <f>N74-K74</f>
        <v>-9.2070302902486105</v>
      </c>
      <c r="Q74" s="110">
        <f>N74/K74</f>
        <v>0.89258464661376624</v>
      </c>
      <c r="R74" s="293"/>
      <c r="S74" s="47">
        <v>0.74444444444444446</v>
      </c>
      <c r="T74" s="48">
        <v>0.8107523148148148</v>
      </c>
      <c r="U74" s="111">
        <v>5.7166666666667076</v>
      </c>
      <c r="V74" s="112">
        <v>95.490476625030936</v>
      </c>
      <c r="W74" s="113"/>
      <c r="X74" s="116"/>
      <c r="Y74" s="12"/>
      <c r="Z74" s="198"/>
      <c r="AA74" s="282"/>
      <c r="AB74" s="283"/>
      <c r="AC74" s="12">
        <v>2</v>
      </c>
      <c r="AD74" s="198"/>
      <c r="AE74" s="117">
        <f>M74-J74</f>
        <v>-193.34763609522088</v>
      </c>
      <c r="AF74" s="110">
        <f>M74/J74</f>
        <v>0.89258464661376613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1606.8076105238201</v>
      </c>
      <c r="N89" s="138">
        <f>M89/L89</f>
        <v>80.340380526191012</v>
      </c>
      <c r="O89" s="139">
        <f>L89-I89</f>
        <v>0</v>
      </c>
      <c r="P89" s="140">
        <f>N89-K89</f>
        <v>-9.6596194738089878</v>
      </c>
      <c r="Q89" s="141">
        <f>N89/K89</f>
        <v>0.89267089473545569</v>
      </c>
      <c r="R89" s="294"/>
      <c r="S89" s="142">
        <v>0.70833333333333337</v>
      </c>
      <c r="T89" s="143">
        <v>0.8107523148148148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3</v>
      </c>
      <c r="AD89" s="180">
        <f t="shared" si="31"/>
        <v>0</v>
      </c>
      <c r="AE89" s="168">
        <f>M89-J89</f>
        <v>-193.19238947617987</v>
      </c>
      <c r="AF89" s="141">
        <f>M89/J89</f>
        <v>0.89267089473545558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1053</v>
      </c>
      <c r="G90" s="148">
        <f t="shared" ref="G90:G91" si="32">E90*F90</f>
        <v>56956.770000000004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1786.0000000000002</v>
      </c>
      <c r="N90" s="152">
        <f>M90/L90</f>
        <v>89.300000000000011</v>
      </c>
      <c r="O90" s="154">
        <f>L90-I90</f>
        <v>1</v>
      </c>
      <c r="P90" s="155">
        <f>N90-K90</f>
        <v>-15.963157894736824</v>
      </c>
      <c r="Q90" s="156">
        <f>N90/K90</f>
        <v>0.84835000000000016</v>
      </c>
      <c r="R90" s="292">
        <f>Q106</f>
        <v>0.87077824781659408</v>
      </c>
      <c r="S90" s="157">
        <v>0.70833333333333337</v>
      </c>
      <c r="T90" s="158">
        <v>0.73289351851851858</v>
      </c>
      <c r="U90" s="159"/>
      <c r="V90" s="160">
        <v>35.375139977603581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-213.99999999999977</v>
      </c>
      <c r="AF90" s="156">
        <f>M90/J90</f>
        <v>0.89300000000000013</v>
      </c>
      <c r="AG90" s="362">
        <f>AF106</f>
        <v>0.89310589519650674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2212</v>
      </c>
      <c r="G91" s="103">
        <f t="shared" si="32"/>
        <v>112082.04000000001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1786.4235807860268</v>
      </c>
      <c r="N91" s="106">
        <f>M91/L91</f>
        <v>89.321179039301342</v>
      </c>
      <c r="O91" s="108">
        <f>L91-I91</f>
        <v>0</v>
      </c>
      <c r="P91" s="109">
        <f>N91-K91</f>
        <v>-10.678820960698658</v>
      </c>
      <c r="Q91" s="110">
        <f>N91/K91</f>
        <v>0.89321179039301346</v>
      </c>
      <c r="R91" s="293"/>
      <c r="S91" s="47">
        <v>0.7368055555555556</v>
      </c>
      <c r="T91" s="48">
        <v>0.78839120370370375</v>
      </c>
      <c r="U91" s="111">
        <v>5.633333333333308</v>
      </c>
      <c r="V91" s="112">
        <v>74.293690156957723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-213.57641921397317</v>
      </c>
      <c r="AF91" s="110">
        <f>M91/J91</f>
        <v>0.89321179039301346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120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1786.2117903930134</v>
      </c>
      <c r="N106" s="138">
        <f>M106/L106</f>
        <v>89.310589519650676</v>
      </c>
      <c r="O106" s="139">
        <f>L106-I106</f>
        <v>0.5</v>
      </c>
      <c r="P106" s="140">
        <f>N106-K106</f>
        <v>-13.253513044451893</v>
      </c>
      <c r="Q106" s="141">
        <f>N106/K106</f>
        <v>0.87077824781659408</v>
      </c>
      <c r="R106" s="294"/>
      <c r="S106" s="142">
        <v>0.70833333333333337</v>
      </c>
      <c r="T106" s="143">
        <v>0.78839120370370375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-213.78820960698658</v>
      </c>
      <c r="AF106" s="141">
        <f>M106/J106</f>
        <v>0.89310589519650674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1843</v>
      </c>
      <c r="G107" s="148">
        <f t="shared" ref="G107:G109" si="39">E107*F107</f>
        <v>87726.8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1789.6552486187845</v>
      </c>
      <c r="N107" s="152">
        <f>M107/L107</f>
        <v>77.811097766034109</v>
      </c>
      <c r="O107" s="154">
        <f>L107-I107</f>
        <v>0</v>
      </c>
      <c r="P107" s="155">
        <f>N107-K107</f>
        <v>-9.145423973096328</v>
      </c>
      <c r="Q107" s="156">
        <f>N107/K107</f>
        <v>0.89482762430939222</v>
      </c>
      <c r="R107" s="292">
        <f>Q123</f>
        <v>0.89462526260378528</v>
      </c>
      <c r="S107" s="157">
        <v>0.70833333333333337</v>
      </c>
      <c r="T107" s="158">
        <v>0.75123842592592593</v>
      </c>
      <c r="U107" s="159"/>
      <c r="V107" s="160">
        <v>61.788436675355854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-210.34475138121547</v>
      </c>
      <c r="AF107" s="156">
        <f>M107/J107</f>
        <v>0.89482762430939222</v>
      </c>
      <c r="AG107" s="277">
        <f>AF123</f>
        <v>0.89462526260378528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1622</v>
      </c>
      <c r="G108" s="103">
        <f t="shared" si="39"/>
        <v>92243.14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1789.0212968471139</v>
      </c>
      <c r="N108" s="106">
        <f>M108/L108</f>
        <v>77.7835346455267</v>
      </c>
      <c r="O108" s="108">
        <f>L108-I108</f>
        <v>0</v>
      </c>
      <c r="P108" s="109">
        <f>N108-K108</f>
        <v>-9.1729870936037372</v>
      </c>
      <c r="Q108" s="110">
        <f>N108/K108</f>
        <v>0.89451064842355699</v>
      </c>
      <c r="R108" s="293"/>
      <c r="S108" s="47">
        <v>0.75486111111111109</v>
      </c>
      <c r="T108" s="48">
        <v>0.79262731481481485</v>
      </c>
      <c r="U108" s="111">
        <v>5.2166666666666295</v>
      </c>
      <c r="V108" s="112">
        <v>54.398458068393111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-210.97870315288606</v>
      </c>
      <c r="AF108" s="110">
        <f>M108/J108</f>
        <v>0.89451064842355699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2061</v>
      </c>
      <c r="G109" s="103">
        <f t="shared" si="39"/>
        <v>117044.19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1789.0750301568123</v>
      </c>
      <c r="N109" s="106">
        <f>M109/L109</f>
        <v>77.785870876383143</v>
      </c>
      <c r="O109" s="108">
        <f>L109-I109</f>
        <v>0</v>
      </c>
      <c r="P109" s="109">
        <f>N109-K109</f>
        <v>-9.1706508627472942</v>
      </c>
      <c r="Q109" s="110">
        <f>N109/K109</f>
        <v>0.89453751507840606</v>
      </c>
      <c r="R109" s="293"/>
      <c r="S109" s="47">
        <v>0.79583333333333328</v>
      </c>
      <c r="T109" s="48">
        <v>0.84383101851851849</v>
      </c>
      <c r="U109" s="111">
        <v>4.6166666666665357</v>
      </c>
      <c r="V109" s="112">
        <v>69.119515903791466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-210.92496984318768</v>
      </c>
      <c r="AF109" s="110">
        <f>M109/J109</f>
        <v>0.89453751507840618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1789.2505252075705</v>
      </c>
      <c r="N123" s="138">
        <f>M123/L123</f>
        <v>77.793501095981327</v>
      </c>
      <c r="O123" s="139">
        <f>L123-I123</f>
        <v>0</v>
      </c>
      <c r="P123" s="140">
        <f>N123-K123</f>
        <v>-9.1630206431491104</v>
      </c>
      <c r="Q123" s="141">
        <f>N123/K123</f>
        <v>0.89462526260378528</v>
      </c>
      <c r="R123" s="294"/>
      <c r="S123" s="142">
        <v>0.70833333333333337</v>
      </c>
      <c r="T123" s="143">
        <v>0.84383101851851849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3</v>
      </c>
      <c r="AD123" s="180">
        <f t="shared" si="45"/>
        <v>0</v>
      </c>
      <c r="AE123" s="168">
        <f>M123-J123</f>
        <v>-210.74947479242951</v>
      </c>
      <c r="AF123" s="141">
        <f>M123/J123</f>
        <v>0.89462526260378528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228" priority="3" operator="greaterThan">
      <formula>0</formula>
    </cfRule>
  </conditionalFormatting>
  <conditionalFormatting sqref="P5:P123 AE5:AE123">
    <cfRule type="cellIs" dxfId="227" priority="6" operator="lessThan">
      <formula>0</formula>
    </cfRule>
  </conditionalFormatting>
  <conditionalFormatting sqref="Q5:Q123 AF5:AF123">
    <cfRule type="cellIs" dxfId="226" priority="4" operator="greaterThan">
      <formula>1</formula>
    </cfRule>
    <cfRule type="cellIs" dxfId="225" priority="5" operator="lessThan">
      <formula>0.8</formula>
    </cfRule>
  </conditionalFormatting>
  <conditionalFormatting sqref="AG5 R5:R123 AG39:AG90">
    <cfRule type="cellIs" dxfId="224" priority="7" operator="lessThan">
      <formula>0.8</formula>
    </cfRule>
  </conditionalFormatting>
  <conditionalFormatting sqref="AG22">
    <cfRule type="cellIs" dxfId="223" priority="10" operator="lessThan">
      <formula>0.8</formula>
    </cfRule>
  </conditionalFormatting>
  <conditionalFormatting sqref="AG37">
    <cfRule type="cellIs" dxfId="222" priority="9" operator="lessThan">
      <formula>0.8</formula>
    </cfRule>
  </conditionalFormatting>
  <conditionalFormatting sqref="AG105">
    <cfRule type="cellIs" dxfId="221" priority="2" operator="lessThan">
      <formula>0.8</formula>
    </cfRule>
  </conditionalFormatting>
  <conditionalFormatting sqref="AG107:AG123">
    <cfRule type="cellIs" dxfId="220" priority="1" operator="lessThan">
      <formula>0.8</formula>
    </cfRule>
  </conditionalFormatting>
  <dataValidations count="1">
    <dataValidation type="list" allowBlank="1" showInputMessage="1" showErrorMessage="1" sqref="AA5:AB123" xr:uid="{B76E70FE-1DA5-4451-B0E2-9CB67A505CA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B56D-E581-4B67-BDE3-17F6F49D6F56}">
  <sheetPr codeName="工作表58">
    <tabColor theme="9" tint="0.59999389629810485"/>
  </sheetPr>
  <dimension ref="B1:AR42"/>
  <sheetViews>
    <sheetView zoomScale="70" zoomScaleNormal="70" workbookViewId="0">
      <selection activeCell="U19" sqref="U19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232</v>
      </c>
      <c r="D3" s="266"/>
      <c r="E3" s="3" t="s">
        <v>2</v>
      </c>
      <c r="F3" s="267">
        <f>'0410(18度C)'!D1+'0410(4度C)'!D1</f>
        <v>137940</v>
      </c>
      <c r="G3" s="268"/>
      <c r="H3" s="3" t="s">
        <v>3</v>
      </c>
      <c r="I3" s="269">
        <f>'0410(18度C)'!F1+'0410(4度C)'!F1</f>
        <v>4119112.4899999998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457.31560791043415</v>
      </c>
      <c r="F6" s="244" t="e">
        <f>AVERAGE(#REF!,D14:K14)</f>
        <v>#REF!</v>
      </c>
      <c r="G6" s="245">
        <f>AVERAGE(D14:K14)</f>
        <v>132.93051972234809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699.44444444444446</v>
      </c>
      <c r="N6" s="246"/>
      <c r="O6" s="232">
        <f>'0410(4度C)'!Y2</f>
        <v>0</v>
      </c>
      <c r="P6" s="232">
        <f>'0410(4度C)'!Z2</f>
        <v>0</v>
      </c>
      <c r="Q6" s="232">
        <f>'0410(4度C)'!AC2</f>
        <v>40</v>
      </c>
      <c r="R6" s="232">
        <f>'0410(4度C)'!AD2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407.72238099422958</v>
      </c>
      <c r="F7" s="240" t="e">
        <f>AVERAGE(#REF!,D15:K15)</f>
        <v>#REF!</v>
      </c>
      <c r="G7" s="241">
        <f>AVERAGE(D15:K15)</f>
        <v>118.71805729586163</v>
      </c>
      <c r="H7" s="242"/>
      <c r="I7" s="241">
        <f>AVERAGE(L15:O15)</f>
        <v>82.478391346791241</v>
      </c>
      <c r="J7" s="242"/>
      <c r="K7" s="241">
        <f>AVERAGE(D33:O33)</f>
        <v>662.23570466958245</v>
      </c>
      <c r="L7" s="242"/>
      <c r="M7" s="241">
        <f>AVERAGE(P33:X33)</f>
        <v>622.51804233398536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0.89037597858033191</v>
      </c>
      <c r="F8" s="236" t="e">
        <f>AVERAGE(D16:K16,#REF!)</f>
        <v>#REF!</v>
      </c>
      <c r="G8" s="225">
        <f>AVERAGE(D16:K16)</f>
        <v>0.89165222365314911</v>
      </c>
      <c r="H8" s="226"/>
      <c r="I8" s="225">
        <f>AVERAGE(L16:O16)</f>
        <v>0.88598507949638938</v>
      </c>
      <c r="J8" s="226"/>
      <c r="K8" s="225">
        <f>AVERAGE(D34:O34)</f>
        <v>0.89215131745506837</v>
      </c>
      <c r="L8" s="226"/>
      <c r="M8" s="225">
        <f>AVERAGE(P34:X34)</f>
        <v>0.89017373422705093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75.498907740182702</v>
      </c>
      <c r="F15" s="35">
        <v>82.153772853558408</v>
      </c>
      <c r="G15" s="35">
        <v>73.473421423808304</v>
      </c>
      <c r="H15" s="35">
        <v>243.74612716589706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80.326880526191005</v>
      </c>
      <c r="N15" s="35">
        <v>89.320589519650667</v>
      </c>
      <c r="O15" s="38">
        <v>77.787703994532052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0.89340374159216207</v>
      </c>
      <c r="F16" s="43">
        <f t="shared" si="0"/>
        <v>0.88315305817575296</v>
      </c>
      <c r="G16" s="43">
        <f t="shared" si="0"/>
        <v>0.89392662732300099</v>
      </c>
      <c r="H16" s="43">
        <f t="shared" si="0"/>
        <v>0.89612546752168043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0.89252089473545559</v>
      </c>
      <c r="N16" s="43">
        <f t="shared" si="1"/>
        <v>0.87087574781659394</v>
      </c>
      <c r="O16" s="46">
        <f t="shared" si="1"/>
        <v>0.89455859593711862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0.54253472222222221</v>
      </c>
      <c r="F18" s="48">
        <v>0.52531249999999996</v>
      </c>
      <c r="G18" s="48">
        <v>0.44124999999999998</v>
      </c>
      <c r="H18" s="48">
        <v>0.53822916666666654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0.80399305555555556</v>
      </c>
      <c r="N18" s="48">
        <v>0.76967592592592604</v>
      </c>
      <c r="O18" s="50">
        <v>0.83657407407407403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8</v>
      </c>
      <c r="F21" s="52">
        <v>6</v>
      </c>
      <c r="G21" s="52">
        <v>7</v>
      </c>
      <c r="H21" s="52">
        <v>10</v>
      </c>
      <c r="I21" s="52"/>
      <c r="J21" s="52"/>
      <c r="K21" s="53"/>
      <c r="L21" s="54"/>
      <c r="M21" s="55">
        <v>3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977.77777777777783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290.36470674826938</v>
      </c>
      <c r="H33" s="35">
        <v>389.94778319380839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990.99937093275582</v>
      </c>
      <c r="N33" s="35">
        <v>893.02093950197104</v>
      </c>
      <c r="O33" s="35">
        <v>746.84572297110776</v>
      </c>
      <c r="P33" s="34">
        <v>267.07969566337511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595.35580213937487</v>
      </c>
      <c r="W33" s="35">
        <v>871.55966330864715</v>
      </c>
      <c r="X33" s="38">
        <v>756.07700822454444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0.88306792258494304</v>
      </c>
      <c r="H34" s="43">
        <f>H33/H32</f>
        <v>0.89987949967801939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0.90090851902977798</v>
      </c>
      <c r="N34" s="43">
        <f>N33/N32</f>
        <v>0.8877985948265209</v>
      </c>
      <c r="O34" s="43">
        <f>O33/O32</f>
        <v>0.88910205115608065</v>
      </c>
      <c r="P34" s="42">
        <f>P33/P32</f>
        <v>0.89026565221125031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0.89303370320906239</v>
      </c>
      <c r="W34" s="43">
        <f>W33/W32</f>
        <v>0.89136783747475268</v>
      </c>
      <c r="X34" s="46">
        <f>X33/X32</f>
        <v>0.886027744013138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0.45201388888888883</v>
      </c>
      <c r="H36" s="48">
        <v>0.32043981481481482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0.39126157407407408</v>
      </c>
      <c r="N36" s="48">
        <v>0.46516203703703718</v>
      </c>
      <c r="O36" s="48">
        <v>0.4562500000000001</v>
      </c>
      <c r="P36" s="47">
        <v>0.77804398148148135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0.83498842592592593</v>
      </c>
      <c r="W36" s="48">
        <v>1.1014930555555551</v>
      </c>
      <c r="X36" s="50">
        <v>1.1206134259259257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3.375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0DAD2-D26E-470E-8986-8FA701057865}">
  <sheetPr codeName="工作表59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M43" sqref="M43"/>
      <selection pane="bottomLeft" activeCell="M43" sqref="M43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5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93442</v>
      </c>
      <c r="E1" s="88" t="s">
        <v>3</v>
      </c>
      <c r="F1" s="89">
        <f>SUM(G5:G157)</f>
        <v>1855374.9499999997</v>
      </c>
      <c r="G1" s="90" t="s">
        <v>84</v>
      </c>
      <c r="H1" s="91">
        <f>L21+L38+L55+L72+L89+L106+L123+L140+L157</f>
        <v>50.199242424242428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46122</v>
      </c>
      <c r="B2" s="343"/>
      <c r="C2" s="92" t="s">
        <v>40</v>
      </c>
      <c r="D2" s="93">
        <f>AVERAGE(N21,N38,N55,N72,N89,N106,N123,N140,N157)</f>
        <v>644.58341029820588</v>
      </c>
      <c r="E2" s="93" t="s">
        <v>91</v>
      </c>
      <c r="F2" s="94">
        <f>F1/D1</f>
        <v>19.855899381434469</v>
      </c>
      <c r="G2" s="95" t="s">
        <v>92</v>
      </c>
      <c r="H2" s="96">
        <f>COUNT(H5:H157)</f>
        <v>8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528</v>
      </c>
      <c r="G5" s="148">
        <f t="shared" ref="G5:G10" si="0">E5*F5</f>
        <v>9435.36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2259.8315098468297</v>
      </c>
      <c r="N5" s="152">
        <f t="shared" ref="N5:N10" si="2">M5/L5</f>
        <v>376.6385849744716</v>
      </c>
      <c r="O5" s="154">
        <f t="shared" ref="O5:O10" si="3">L5-I5</f>
        <v>0</v>
      </c>
      <c r="P5" s="155">
        <f t="shared" ref="P5:P10" si="4">N5-K5</f>
        <v>-40.028081692195087</v>
      </c>
      <c r="Q5" s="156">
        <f t="shared" ref="Q5:Q10" si="5">N5/K5</f>
        <v>0.90393260393873176</v>
      </c>
      <c r="R5" s="292">
        <f>Q21</f>
        <v>0.88306792258494304</v>
      </c>
      <c r="S5" s="157">
        <v>0.25</v>
      </c>
      <c r="T5" s="48">
        <v>0.25973379629629628</v>
      </c>
      <c r="U5" s="159"/>
      <c r="V5" s="160">
        <v>14.018744256799595</v>
      </c>
      <c r="W5" s="161"/>
      <c r="X5" s="162"/>
      <c r="Y5" s="295"/>
      <c r="Z5" s="296"/>
      <c r="AA5" s="115">
        <f t="shared" ref="AA5:AA10" si="6">M5-J5</f>
        <v>-240.1684901531703</v>
      </c>
      <c r="AB5" s="156">
        <f t="shared" ref="AB5:AB10" si="7">M5/J5</f>
        <v>0.90393260393873187</v>
      </c>
      <c r="AC5" s="277">
        <f>AB21</f>
        <v>0.88306792258494293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1212</v>
      </c>
      <c r="G6" s="103">
        <f t="shared" si="0"/>
        <v>23876.399999999998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2260.6012981903991</v>
      </c>
      <c r="N6" s="106">
        <f t="shared" si="2"/>
        <v>376.76688303173319</v>
      </c>
      <c r="O6" s="108">
        <f t="shared" si="3"/>
        <v>0</v>
      </c>
      <c r="P6" s="109">
        <f t="shared" si="4"/>
        <v>-39.899783634933499</v>
      </c>
      <c r="Q6" s="110">
        <f t="shared" si="5"/>
        <v>0.90424051927615956</v>
      </c>
      <c r="R6" s="293"/>
      <c r="S6" s="47">
        <v>0.26319444444444445</v>
      </c>
      <c r="T6" s="48">
        <v>0.28553240740740743</v>
      </c>
      <c r="U6" s="111">
        <v>4.9833333333333663</v>
      </c>
      <c r="V6" s="112">
        <v>32.16843238045206</v>
      </c>
      <c r="W6" s="113"/>
      <c r="X6" s="116"/>
      <c r="Y6" s="282"/>
      <c r="Z6" s="283"/>
      <c r="AA6" s="117">
        <f t="shared" si="6"/>
        <v>-239.39870180960088</v>
      </c>
      <c r="AB6" s="110">
        <f t="shared" si="7"/>
        <v>0.90424051927615967</v>
      </c>
      <c r="AC6" s="278"/>
    </row>
    <row r="7" spans="1:29" ht="15.75" customHeight="1">
      <c r="A7" s="288"/>
      <c r="B7" s="100" t="s">
        <v>114</v>
      </c>
      <c r="C7" s="280" t="s">
        <v>119</v>
      </c>
      <c r="D7" s="281"/>
      <c r="E7" s="101">
        <v>25.64</v>
      </c>
      <c r="F7" s="102">
        <v>1088</v>
      </c>
      <c r="G7" s="103">
        <f t="shared" si="0"/>
        <v>27896.32</v>
      </c>
      <c r="H7" s="26"/>
      <c r="I7" s="104">
        <v>11</v>
      </c>
      <c r="J7" s="105">
        <v>3600</v>
      </c>
      <c r="K7" s="106">
        <f t="shared" si="8"/>
        <v>327.27272727272725</v>
      </c>
      <c r="L7" s="107">
        <v>11</v>
      </c>
      <c r="M7" s="105">
        <f t="shared" si="1"/>
        <v>3182.4611673151735</v>
      </c>
      <c r="N7" s="106">
        <f t="shared" si="2"/>
        <v>289.31465157410668</v>
      </c>
      <c r="O7" s="108">
        <f t="shared" si="3"/>
        <v>0</v>
      </c>
      <c r="P7" s="109">
        <f t="shared" si="4"/>
        <v>-37.958075698620576</v>
      </c>
      <c r="Q7" s="110">
        <f t="shared" si="5"/>
        <v>0.8840169909208816</v>
      </c>
      <c r="R7" s="293"/>
      <c r="S7" s="47">
        <v>0.28888888888888886</v>
      </c>
      <c r="T7" s="48">
        <v>0.30312499999999998</v>
      </c>
      <c r="U7" s="111">
        <v>4.8333333333332629</v>
      </c>
      <c r="V7" s="112">
        <v>20.512426253757656</v>
      </c>
      <c r="W7" s="113"/>
      <c r="X7" s="116"/>
      <c r="Y7" s="282"/>
      <c r="Z7" s="283"/>
      <c r="AA7" s="117">
        <f t="shared" si="6"/>
        <v>-417.5388326848265</v>
      </c>
      <c r="AB7" s="110">
        <f t="shared" si="7"/>
        <v>0.88401699092088148</v>
      </c>
      <c r="AC7" s="278"/>
    </row>
    <row r="8" spans="1:29" ht="15.75" customHeight="1">
      <c r="A8" s="288"/>
      <c r="B8" s="100" t="s">
        <v>114</v>
      </c>
      <c r="C8" s="280" t="s">
        <v>227</v>
      </c>
      <c r="D8" s="281"/>
      <c r="E8" s="101">
        <v>29.52</v>
      </c>
      <c r="F8" s="102">
        <v>4318</v>
      </c>
      <c r="G8" s="103">
        <f t="shared" si="0"/>
        <v>127467.36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3152.8450891267603</v>
      </c>
      <c r="N8" s="106">
        <f t="shared" si="2"/>
        <v>262.73709076056338</v>
      </c>
      <c r="O8" s="108">
        <f t="shared" si="3"/>
        <v>0</v>
      </c>
      <c r="P8" s="109">
        <f t="shared" si="4"/>
        <v>-37.262909239436624</v>
      </c>
      <c r="Q8" s="110">
        <f t="shared" si="5"/>
        <v>0.87579030253521128</v>
      </c>
      <c r="R8" s="293"/>
      <c r="S8" s="47">
        <v>0.30694444444444441</v>
      </c>
      <c r="T8" s="48">
        <v>0.36400462962962959</v>
      </c>
      <c r="U8" s="111">
        <v>5.4999999999999805</v>
      </c>
      <c r="V8" s="112">
        <v>82.173399794836442</v>
      </c>
      <c r="W8" s="113"/>
      <c r="X8" s="116"/>
      <c r="Y8" s="282"/>
      <c r="Z8" s="283"/>
      <c r="AA8" s="117">
        <f t="shared" si="6"/>
        <v>-447.15491087323971</v>
      </c>
      <c r="AB8" s="110">
        <f t="shared" si="7"/>
        <v>0.87579030253521117</v>
      </c>
      <c r="AC8" s="278"/>
    </row>
    <row r="9" spans="1:29" ht="15.75" customHeight="1">
      <c r="A9" s="288"/>
      <c r="B9" s="100" t="s">
        <v>114</v>
      </c>
      <c r="C9" s="280" t="s">
        <v>228</v>
      </c>
      <c r="D9" s="281"/>
      <c r="E9" s="101">
        <v>29.85</v>
      </c>
      <c r="F9" s="102">
        <v>4596</v>
      </c>
      <c r="G9" s="103">
        <f t="shared" si="0"/>
        <v>137190.6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3150.5700687072112</v>
      </c>
      <c r="N9" s="106">
        <f t="shared" si="2"/>
        <v>262.54750572560096</v>
      </c>
      <c r="O9" s="108">
        <f t="shared" si="3"/>
        <v>0</v>
      </c>
      <c r="P9" s="109">
        <f t="shared" si="4"/>
        <v>-37.452494274399044</v>
      </c>
      <c r="Q9" s="110">
        <f t="shared" si="5"/>
        <v>0.8751583524186699</v>
      </c>
      <c r="R9" s="293"/>
      <c r="S9" s="47">
        <v>0.36805555555555552</v>
      </c>
      <c r="T9" s="48">
        <v>0.42883101851851846</v>
      </c>
      <c r="U9" s="111">
        <v>5.8333333333333393</v>
      </c>
      <c r="V9" s="112">
        <v>87.527017011608294</v>
      </c>
      <c r="W9" s="113"/>
      <c r="X9" s="116"/>
      <c r="Y9" s="282"/>
      <c r="Z9" s="283"/>
      <c r="AA9" s="117">
        <f t="shared" si="6"/>
        <v>-449.42993129278875</v>
      </c>
      <c r="AB9" s="110">
        <f t="shared" si="7"/>
        <v>0.87515835241866979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1506</v>
      </c>
      <c r="G10" s="121">
        <f t="shared" si="0"/>
        <v>43026.42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3125.2085649615192</v>
      </c>
      <c r="N10" s="106">
        <f t="shared" si="2"/>
        <v>260.43404708012662</v>
      </c>
      <c r="O10" s="108">
        <f t="shared" si="3"/>
        <v>0</v>
      </c>
      <c r="P10" s="109">
        <f t="shared" si="4"/>
        <v>-39.565952919873382</v>
      </c>
      <c r="Q10" s="110">
        <f t="shared" si="5"/>
        <v>0.86811349026708873</v>
      </c>
      <c r="R10" s="293"/>
      <c r="S10" s="47">
        <v>0.43194444444444441</v>
      </c>
      <c r="T10" s="120">
        <v>0.45201388888888883</v>
      </c>
      <c r="U10" s="111">
        <v>5</v>
      </c>
      <c r="V10" s="112">
        <v>28.913270305565224</v>
      </c>
      <c r="W10" s="113"/>
      <c r="X10" s="116"/>
      <c r="Y10" s="282"/>
      <c r="Z10" s="283"/>
      <c r="AA10" s="117">
        <f t="shared" si="6"/>
        <v>-474.79143503848081</v>
      </c>
      <c r="AB10" s="110">
        <f t="shared" si="7"/>
        <v>0.86811349026708862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2855.2529496913157</v>
      </c>
      <c r="N21" s="138">
        <f>M21/L21</f>
        <v>290.36470674826938</v>
      </c>
      <c r="O21" s="139">
        <f>L21-I21</f>
        <v>0</v>
      </c>
      <c r="P21" s="140">
        <f>N21-K21</f>
        <v>-38.448852573764498</v>
      </c>
      <c r="Q21" s="141">
        <f>N21/K21</f>
        <v>0.88306792258494304</v>
      </c>
      <c r="R21" s="294"/>
      <c r="S21" s="142">
        <v>0.25</v>
      </c>
      <c r="T21" s="143">
        <v>0.45201388888888883</v>
      </c>
      <c r="U21" s="144"/>
      <c r="V21" s="166"/>
      <c r="W21" s="167"/>
      <c r="X21" s="138"/>
      <c r="Y21" s="285"/>
      <c r="Z21" s="286"/>
      <c r="AA21" s="168">
        <f>M21-J21</f>
        <v>-378.08038364201775</v>
      </c>
      <c r="AB21" s="141">
        <f>M21/J21</f>
        <v>0.88306792258494293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648</v>
      </c>
      <c r="G22" s="148">
        <f t="shared" ref="G22:G23" si="12">E22*F22</f>
        <v>9091.4399999999987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2340.0336378466591</v>
      </c>
      <c r="N22" s="152">
        <f>M22/L22</f>
        <v>390.00560630777653</v>
      </c>
      <c r="O22" s="154">
        <f>L22-I22</f>
        <v>0</v>
      </c>
      <c r="P22" s="155">
        <f>N22-K22</f>
        <v>-43.327727025556783</v>
      </c>
      <c r="Q22" s="156">
        <f>N22/K22</f>
        <v>0.90001293763333046</v>
      </c>
      <c r="R22" s="292">
        <f>Q38</f>
        <v>0.89987949967801939</v>
      </c>
      <c r="S22" s="157">
        <v>0.29166666666666669</v>
      </c>
      <c r="T22" s="48">
        <v>0.30319444444444449</v>
      </c>
      <c r="U22" s="159"/>
      <c r="V22" s="160">
        <v>16.615145770202719</v>
      </c>
      <c r="W22" s="158"/>
      <c r="X22" s="169"/>
      <c r="Y22" s="295"/>
      <c r="Z22" s="296"/>
      <c r="AA22" s="115">
        <f>M22-J22</f>
        <v>-259.96636215334092</v>
      </c>
      <c r="AB22" s="156">
        <f>M22/J22</f>
        <v>0.90001293763333046</v>
      </c>
      <c r="AC22" s="277">
        <f>AB38</f>
        <v>0.89987949967801939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758</v>
      </c>
      <c r="G23" s="103">
        <f t="shared" si="12"/>
        <v>10983.42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2339.3397604790421</v>
      </c>
      <c r="N23" s="106">
        <f>M23/L23</f>
        <v>389.88996007984036</v>
      </c>
      <c r="O23" s="108">
        <f>L23-I23</f>
        <v>0</v>
      </c>
      <c r="P23" s="109">
        <f>N23-K23</f>
        <v>-43.44337325349295</v>
      </c>
      <c r="Q23" s="110">
        <f>N23/K23</f>
        <v>0.89974606172270855</v>
      </c>
      <c r="R23" s="293"/>
      <c r="S23" s="47">
        <v>0.30694444444444446</v>
      </c>
      <c r="T23" s="48">
        <v>0.32043981481481482</v>
      </c>
      <c r="U23" s="111">
        <v>5.3999999999999648</v>
      </c>
      <c r="V23" s="112">
        <v>19.441382892875193</v>
      </c>
      <c r="W23" s="113"/>
      <c r="X23" s="13"/>
      <c r="Y23" s="282"/>
      <c r="Z23" s="283"/>
      <c r="AA23" s="117">
        <f>M23-J23</f>
        <v>-260.66023952095793</v>
      </c>
      <c r="AB23" s="110">
        <f>M23/J23</f>
        <v>0.89974606172270843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2339.6866991628503</v>
      </c>
      <c r="N38" s="138">
        <f>M38/L38</f>
        <v>389.94778319380839</v>
      </c>
      <c r="O38" s="139">
        <f>L38-I38</f>
        <v>0</v>
      </c>
      <c r="P38" s="140">
        <f>N38-K38</f>
        <v>-43.385550139524923</v>
      </c>
      <c r="Q38" s="141">
        <f>N38/K38</f>
        <v>0.89987949967801939</v>
      </c>
      <c r="R38" s="294"/>
      <c r="S38" s="142">
        <v>0.29166666666666669</v>
      </c>
      <c r="T38" s="143">
        <v>0.32043981481481482</v>
      </c>
      <c r="U38" s="144"/>
      <c r="V38" s="166"/>
      <c r="W38" s="167"/>
      <c r="X38" s="138"/>
      <c r="Y38" s="285"/>
      <c r="Z38" s="286"/>
      <c r="AA38" s="168">
        <f>M38-J38</f>
        <v>-260.31330083714965</v>
      </c>
      <c r="AB38" s="141">
        <f>M38/J38</f>
        <v>0.89987949967801939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2647</v>
      </c>
      <c r="G39" s="148">
        <f t="shared" ref="G39" si="16">E39*F39</f>
        <v>49048.91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2972.9981127982674</v>
      </c>
      <c r="N39" s="152">
        <f>M39/L39</f>
        <v>990.99937093275582</v>
      </c>
      <c r="O39" s="154">
        <f>L39-I39</f>
        <v>0</v>
      </c>
      <c r="P39" s="155">
        <f>N39-K39</f>
        <v>-109.00062906724418</v>
      </c>
      <c r="Q39" s="156">
        <f>N39/K39</f>
        <v>0.90090851902977798</v>
      </c>
      <c r="R39" s="292">
        <f>Q55</f>
        <v>0.90090851902977798</v>
      </c>
      <c r="S39" s="157">
        <v>0.35416666666666669</v>
      </c>
      <c r="T39" s="48">
        <v>0.39126157407407408</v>
      </c>
      <c r="U39" s="159"/>
      <c r="V39" s="112">
        <v>53.420820994236777</v>
      </c>
      <c r="W39" s="161"/>
      <c r="X39" s="162"/>
      <c r="Y39" s="295"/>
      <c r="Z39" s="296"/>
      <c r="AA39" s="115">
        <f>M39-J39</f>
        <v>-327.00188720173264</v>
      </c>
      <c r="AB39" s="156">
        <f>M39/J39</f>
        <v>0.90090851902977798</v>
      </c>
      <c r="AC39" s="277">
        <f>AB55</f>
        <v>0.90090851902977798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2972.9981127982674</v>
      </c>
      <c r="N55" s="138">
        <f t="shared" ref="N55:N60" si="20">M55/L55</f>
        <v>990.99937093275582</v>
      </c>
      <c r="O55" s="139">
        <f t="shared" ref="O55:O60" si="21">L55-I55</f>
        <v>0</v>
      </c>
      <c r="P55" s="140">
        <f t="shared" ref="P55:P60" si="22">N55-K55</f>
        <v>-109.00062906724418</v>
      </c>
      <c r="Q55" s="141">
        <f t="shared" ref="Q55:Q60" si="23">N55/K55</f>
        <v>0.90090851902977798</v>
      </c>
      <c r="R55" s="294"/>
      <c r="S55" s="142">
        <v>0.35416666666666669</v>
      </c>
      <c r="T55" s="143">
        <v>0.39126157407407408</v>
      </c>
      <c r="U55" s="144"/>
      <c r="V55" s="166"/>
      <c r="W55" s="99"/>
      <c r="X55" s="69"/>
      <c r="Y55" s="285"/>
      <c r="Z55" s="286"/>
      <c r="AA55" s="168">
        <f t="shared" ref="AA55:AA60" si="24">M55-J55</f>
        <v>-327.00188720173264</v>
      </c>
      <c r="AB55" s="141">
        <f t="shared" ref="AB55:AB60" si="25">M55/J55</f>
        <v>0.90090851902977798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957</v>
      </c>
      <c r="G56" s="148">
        <f t="shared" ref="G56:G60" si="26">E56*F56</f>
        <v>17398.259999999998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3178.5903296703314</v>
      </c>
      <c r="N56" s="152">
        <f t="shared" si="20"/>
        <v>1059.5301098901105</v>
      </c>
      <c r="O56" s="154">
        <f t="shared" si="21"/>
        <v>0</v>
      </c>
      <c r="P56" s="155">
        <f t="shared" si="22"/>
        <v>-140.46989010988955</v>
      </c>
      <c r="Q56" s="156">
        <f t="shared" si="23"/>
        <v>0.88294175824175869</v>
      </c>
      <c r="R56" s="292">
        <f>Q72</f>
        <v>0.8877985948265209</v>
      </c>
      <c r="S56" s="157">
        <v>0.25</v>
      </c>
      <c r="T56" s="48">
        <v>0.26253472222222224</v>
      </c>
      <c r="U56" s="159"/>
      <c r="V56" s="160">
        <v>18.064611681479359</v>
      </c>
      <c r="W56" s="161"/>
      <c r="X56" s="162"/>
      <c r="Y56" s="295"/>
      <c r="Z56" s="296"/>
      <c r="AA56" s="115">
        <f t="shared" si="24"/>
        <v>-421.40967032966864</v>
      </c>
      <c r="AB56" s="156">
        <f t="shared" si="25"/>
        <v>0.88294175824175869</v>
      </c>
      <c r="AC56" s="277">
        <f>AB72</f>
        <v>0.8877985948265209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1879</v>
      </c>
      <c r="G57" s="103">
        <f t="shared" si="26"/>
        <v>34160.22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3177.2065909090884</v>
      </c>
      <c r="N57" s="106">
        <f t="shared" si="20"/>
        <v>1059.0688636363627</v>
      </c>
      <c r="O57" s="108">
        <f t="shared" si="21"/>
        <v>0</v>
      </c>
      <c r="P57" s="109">
        <f t="shared" si="22"/>
        <v>-140.93113636363728</v>
      </c>
      <c r="Q57" s="110">
        <f t="shared" si="23"/>
        <v>0.88255738636363557</v>
      </c>
      <c r="R57" s="293"/>
      <c r="S57" s="47">
        <v>0.2729166666666667</v>
      </c>
      <c r="T57" s="48">
        <v>0.2975578703703704</v>
      </c>
      <c r="U57" s="111">
        <v>14.950000000000019</v>
      </c>
      <c r="V57" s="112">
        <v>35.484000418034483</v>
      </c>
      <c r="W57" s="113"/>
      <c r="X57" s="116"/>
      <c r="Y57" s="282"/>
      <c r="Z57" s="283"/>
      <c r="AA57" s="117">
        <f t="shared" si="24"/>
        <v>-422.79340909091161</v>
      </c>
      <c r="AB57" s="110">
        <f t="shared" si="25"/>
        <v>0.88255738636363568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991</v>
      </c>
      <c r="G58" s="103">
        <f t="shared" si="26"/>
        <v>22079.48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2946.3881467181409</v>
      </c>
      <c r="N58" s="106">
        <f t="shared" si="20"/>
        <v>589.27762934362818</v>
      </c>
      <c r="O58" s="108">
        <f t="shared" si="21"/>
        <v>0</v>
      </c>
      <c r="P58" s="109">
        <f t="shared" si="22"/>
        <v>-70.722370656371822</v>
      </c>
      <c r="Q58" s="110">
        <f t="shared" si="23"/>
        <v>0.89284489294489122</v>
      </c>
      <c r="R58" s="293"/>
      <c r="S58" s="47">
        <v>0.3083333333333334</v>
      </c>
      <c r="T58" s="48">
        <v>0.32233796296296302</v>
      </c>
      <c r="U58" s="111">
        <v>15.516666666666721</v>
      </c>
      <c r="V58" s="112">
        <v>20.180640512768157</v>
      </c>
      <c r="W58" s="113"/>
      <c r="X58" s="116"/>
      <c r="Y58" s="282"/>
      <c r="Z58" s="283"/>
      <c r="AA58" s="117">
        <f t="shared" si="24"/>
        <v>-353.61185328185911</v>
      </c>
      <c r="AB58" s="110">
        <f t="shared" si="25"/>
        <v>0.89284489294489122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3649</v>
      </c>
      <c r="G59" s="103">
        <f t="shared" si="26"/>
        <v>51195.47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2702.4987012987008</v>
      </c>
      <c r="N59" s="106">
        <f t="shared" si="20"/>
        <v>900.83290043290026</v>
      </c>
      <c r="O59" s="108">
        <f t="shared" si="21"/>
        <v>0</v>
      </c>
      <c r="P59" s="109">
        <f t="shared" si="22"/>
        <v>-99.16709956709974</v>
      </c>
      <c r="Q59" s="110">
        <f t="shared" si="23"/>
        <v>0.90083290043290021</v>
      </c>
      <c r="R59" s="293"/>
      <c r="S59" s="47">
        <v>0.33263888888888898</v>
      </c>
      <c r="T59" s="48">
        <v>0.38888888888888901</v>
      </c>
      <c r="U59" s="111">
        <v>14.833333333333387</v>
      </c>
      <c r="V59" s="112">
        <v>81.013914972387283</v>
      </c>
      <c r="W59" s="113"/>
      <c r="X59" s="116"/>
      <c r="Y59" s="282"/>
      <c r="Z59" s="283"/>
      <c r="AA59" s="117">
        <f t="shared" si="24"/>
        <v>-297.50129870129922</v>
      </c>
      <c r="AB59" s="110">
        <f t="shared" si="25"/>
        <v>0.90083290043290021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4968</v>
      </c>
      <c r="G60" s="103">
        <f t="shared" si="26"/>
        <v>70943.039999999994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3176.6722029372472</v>
      </c>
      <c r="N60" s="106">
        <f t="shared" si="20"/>
        <v>1058.8907343124158</v>
      </c>
      <c r="O60" s="108">
        <f t="shared" si="21"/>
        <v>0</v>
      </c>
      <c r="P60" s="109">
        <f t="shared" si="22"/>
        <v>-141.10926568758418</v>
      </c>
      <c r="Q60" s="110">
        <f t="shared" si="23"/>
        <v>0.88240894526034652</v>
      </c>
      <c r="R60" s="293"/>
      <c r="S60" s="47">
        <v>0.40000000000000013</v>
      </c>
      <c r="T60" s="48">
        <v>0.46516203703703718</v>
      </c>
      <c r="U60" s="111">
        <v>16.000000000000021</v>
      </c>
      <c r="V60" s="112">
        <v>93.834044231691962</v>
      </c>
      <c r="W60" s="113"/>
      <c r="X60" s="116"/>
      <c r="Y60" s="282"/>
      <c r="Z60" s="283"/>
      <c r="AA60" s="117">
        <f t="shared" si="24"/>
        <v>-423.32779706275278</v>
      </c>
      <c r="AB60" s="110">
        <f t="shared" si="25"/>
        <v>0.88240894526034641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3036.2711943067015</v>
      </c>
      <c r="N72" s="138">
        <f t="shared" ref="N72:N77" si="31">M72/L72</f>
        <v>893.02093950197104</v>
      </c>
      <c r="O72" s="139">
        <f t="shared" ref="O72:O77" si="32">L72-I72</f>
        <v>0</v>
      </c>
      <c r="P72" s="140">
        <f t="shared" ref="P72:P77" si="33">N72-K72</f>
        <v>-112.86141343920542</v>
      </c>
      <c r="Q72" s="141">
        <f t="shared" ref="Q72:Q77" si="34">N72/K72</f>
        <v>0.8877985948265209</v>
      </c>
      <c r="R72" s="294"/>
      <c r="S72" s="142">
        <v>0.25</v>
      </c>
      <c r="T72" s="143">
        <v>0.46516203703703718</v>
      </c>
      <c r="U72" s="144"/>
      <c r="V72" s="166"/>
      <c r="W72" s="99"/>
      <c r="X72" s="69"/>
      <c r="Y72" s="285"/>
      <c r="Z72" s="286"/>
      <c r="AA72" s="168">
        <f t="shared" ref="AA72:AA77" si="35">M72-J72</f>
        <v>-383.72880569329845</v>
      </c>
      <c r="AB72" s="141">
        <f t="shared" ref="AB72:AB77" si="36">M72/J72</f>
        <v>0.8877985948265209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1200</v>
      </c>
      <c r="G73" s="148">
        <f t="shared" ref="G73:G77" si="37">E73*F73</f>
        <v>30036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2946.600594059405</v>
      </c>
      <c r="N73" s="152">
        <f t="shared" si="31"/>
        <v>736.65014851485125</v>
      </c>
      <c r="O73" s="154">
        <f t="shared" si="32"/>
        <v>0</v>
      </c>
      <c r="P73" s="155">
        <f t="shared" si="33"/>
        <v>-88.349851485148747</v>
      </c>
      <c r="Q73" s="156">
        <f t="shared" si="34"/>
        <v>0.89290927092709238</v>
      </c>
      <c r="R73" s="292">
        <f>Q89</f>
        <v>0.88910205115608065</v>
      </c>
      <c r="S73" s="157">
        <v>0.25</v>
      </c>
      <c r="T73" s="48">
        <v>0.26696759259259262</v>
      </c>
      <c r="U73" s="159"/>
      <c r="V73" s="160">
        <v>24.43493704072349</v>
      </c>
      <c r="W73" s="158"/>
      <c r="X73" s="169"/>
      <c r="Y73" s="295"/>
      <c r="Z73" s="296"/>
      <c r="AA73" s="115">
        <f t="shared" si="35"/>
        <v>-353.39940594059499</v>
      </c>
      <c r="AB73" s="156">
        <f t="shared" si="36"/>
        <v>0.89290927092709238</v>
      </c>
      <c r="AC73" s="277">
        <f>AB89</f>
        <v>0.88910205115608065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1512</v>
      </c>
      <c r="G74" s="103">
        <f t="shared" si="37"/>
        <v>37527.840000000004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2943.9256031288601</v>
      </c>
      <c r="N74" s="106">
        <f t="shared" si="31"/>
        <v>735.98140078221502</v>
      </c>
      <c r="O74" s="108">
        <f t="shared" si="32"/>
        <v>0</v>
      </c>
      <c r="P74" s="109">
        <f t="shared" si="33"/>
        <v>-89.018599217784981</v>
      </c>
      <c r="Q74" s="110">
        <f t="shared" si="34"/>
        <v>0.89209866761480605</v>
      </c>
      <c r="R74" s="293"/>
      <c r="S74" s="47">
        <v>0.27708333333333335</v>
      </c>
      <c r="T74" s="48">
        <v>0.29847222222222225</v>
      </c>
      <c r="U74" s="111">
        <v>14.566666666666652</v>
      </c>
      <c r="V74" s="112">
        <v>30.81599613236865</v>
      </c>
      <c r="W74" s="113"/>
      <c r="X74" s="13"/>
      <c r="Y74" s="282"/>
      <c r="Z74" s="283"/>
      <c r="AA74" s="117">
        <f t="shared" si="35"/>
        <v>-356.07439687113992</v>
      </c>
      <c r="AB74" s="110">
        <f t="shared" si="36"/>
        <v>0.89209866761480605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2516</v>
      </c>
      <c r="G75" s="103">
        <f t="shared" si="37"/>
        <v>45011.24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3174.9466950959491</v>
      </c>
      <c r="N75" s="106">
        <f t="shared" si="31"/>
        <v>793.73667377398726</v>
      </c>
      <c r="O75" s="108">
        <f t="shared" si="32"/>
        <v>0</v>
      </c>
      <c r="P75" s="109">
        <f t="shared" si="33"/>
        <v>-106.26332622601274</v>
      </c>
      <c r="Q75" s="110">
        <f t="shared" si="34"/>
        <v>0.88192963752665254</v>
      </c>
      <c r="R75" s="293"/>
      <c r="S75" s="47">
        <v>0.30833333333333335</v>
      </c>
      <c r="T75" s="48">
        <v>0.34134259259259259</v>
      </c>
      <c r="U75" s="111">
        <v>15</v>
      </c>
      <c r="V75" s="112">
        <v>47.547254961216879</v>
      </c>
      <c r="W75" s="113"/>
      <c r="X75" s="13"/>
      <c r="Y75" s="282"/>
      <c r="Z75" s="283"/>
      <c r="AA75" s="117">
        <f t="shared" si="35"/>
        <v>-425.05330490405095</v>
      </c>
      <c r="AB75" s="110">
        <f t="shared" si="36"/>
        <v>0.88192963752665254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2487</v>
      </c>
      <c r="G76" s="103">
        <f t="shared" si="37"/>
        <v>74610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2699.8299839780279</v>
      </c>
      <c r="N76" s="106">
        <f t="shared" si="31"/>
        <v>899.94332799267602</v>
      </c>
      <c r="O76" s="108">
        <f t="shared" si="32"/>
        <v>0</v>
      </c>
      <c r="P76" s="109">
        <f t="shared" si="33"/>
        <v>-100.05667200732398</v>
      </c>
      <c r="Q76" s="110">
        <f t="shared" si="34"/>
        <v>0.89994332799267607</v>
      </c>
      <c r="R76" s="293"/>
      <c r="S76" s="47">
        <v>0.35138888888888892</v>
      </c>
      <c r="T76" s="48">
        <v>0.38976851851851857</v>
      </c>
      <c r="U76" s="111">
        <v>15</v>
      </c>
      <c r="V76" s="112">
        <v>55.27014696685967</v>
      </c>
      <c r="W76" s="113"/>
      <c r="X76" s="116"/>
      <c r="Y76" s="282"/>
      <c r="Z76" s="283"/>
      <c r="AA76" s="117">
        <f t="shared" si="35"/>
        <v>-300.17001602197206</v>
      </c>
      <c r="AB76" s="110">
        <f t="shared" si="36"/>
        <v>0.89994332799267596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4282</v>
      </c>
      <c r="G77" s="103">
        <f t="shared" si="37"/>
        <v>71338.12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3171.611583159915</v>
      </c>
      <c r="N77" s="106">
        <f t="shared" si="31"/>
        <v>634.32231663198297</v>
      </c>
      <c r="O77" s="108">
        <f t="shared" si="32"/>
        <v>0</v>
      </c>
      <c r="P77" s="109">
        <f t="shared" si="33"/>
        <v>-85.677683368017028</v>
      </c>
      <c r="Q77" s="110">
        <f t="shared" si="34"/>
        <v>0.88100321754442079</v>
      </c>
      <c r="R77" s="293"/>
      <c r="S77" s="47">
        <v>0.40000000000000008</v>
      </c>
      <c r="T77" s="48">
        <v>0.4562500000000001</v>
      </c>
      <c r="U77" s="111">
        <v>14.733333333333372</v>
      </c>
      <c r="V77" s="112">
        <v>81.006136238166803</v>
      </c>
      <c r="W77" s="113"/>
      <c r="X77" s="116"/>
      <c r="Y77" s="282"/>
      <c r="Z77" s="283"/>
      <c r="AA77" s="117">
        <f t="shared" si="35"/>
        <v>-428.38841684008503</v>
      </c>
      <c r="AB77" s="110">
        <f t="shared" si="36"/>
        <v>0.88100321754442079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2987.382891884431</v>
      </c>
      <c r="N89" s="138">
        <f>M89/L89</f>
        <v>746.84572297110776</v>
      </c>
      <c r="O89" s="139">
        <f>L89-I89</f>
        <v>0</v>
      </c>
      <c r="P89" s="140">
        <f>N89-K89</f>
        <v>-93.154277028892238</v>
      </c>
      <c r="Q89" s="141">
        <f>N89/K89</f>
        <v>0.88910205115608065</v>
      </c>
      <c r="R89" s="294"/>
      <c r="S89" s="142">
        <v>0.25</v>
      </c>
      <c r="T89" s="143">
        <v>0.4562500000000001</v>
      </c>
      <c r="U89" s="144"/>
      <c r="V89" s="166"/>
      <c r="W89" s="167"/>
      <c r="X89" s="138"/>
      <c r="Y89" s="285"/>
      <c r="Z89" s="286"/>
      <c r="AA89" s="168">
        <f>M89-J89</f>
        <v>-372.61710811556895</v>
      </c>
      <c r="AB89" s="141">
        <f>M89/J89</f>
        <v>0.88910205115608065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1207</v>
      </c>
      <c r="G90" s="148">
        <f t="shared" ref="G90:G93" si="41">E90*F90</f>
        <v>30947.48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3181.5568141592994</v>
      </c>
      <c r="N90" s="152">
        <f>M90/L90</f>
        <v>289.23243765084538</v>
      </c>
      <c r="O90" s="154">
        <f>L90-I90</f>
        <v>0</v>
      </c>
      <c r="P90" s="155">
        <f>N90-K90</f>
        <v>-38.040289621881868</v>
      </c>
      <c r="Q90" s="156">
        <f>N90/K90</f>
        <v>0.88376578171091646</v>
      </c>
      <c r="R90" s="292">
        <f>Q106</f>
        <v>0.89026565221125031</v>
      </c>
      <c r="S90" s="157">
        <v>0.70833333333333337</v>
      </c>
      <c r="T90" s="48">
        <v>0.72413194444444451</v>
      </c>
      <c r="U90" s="159"/>
      <c r="V90" s="160">
        <v>22.76244122930629</v>
      </c>
      <c r="W90" s="158"/>
      <c r="X90" s="169"/>
      <c r="Y90" s="295"/>
      <c r="Z90" s="296"/>
      <c r="AA90" s="115">
        <f>M90-J90</f>
        <v>-418.44318584070061</v>
      </c>
      <c r="AB90" s="156">
        <f>M90/J90</f>
        <v>0.88376578171091646</v>
      </c>
      <c r="AC90" s="277">
        <f>AB106</f>
        <v>0.89026565221125031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1184</v>
      </c>
      <c r="G91" s="103">
        <f t="shared" si="41"/>
        <v>33826.879999999997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3127.6178161628786</v>
      </c>
      <c r="N91" s="106">
        <f>M91/L91</f>
        <v>260.63481801357324</v>
      </c>
      <c r="O91" s="108">
        <f>L91-I91</f>
        <v>0</v>
      </c>
      <c r="P91" s="109">
        <f>N91-K91</f>
        <v>-39.365181986426762</v>
      </c>
      <c r="Q91" s="110">
        <f>N91/K91</f>
        <v>0.86878272671191081</v>
      </c>
      <c r="R91" s="293"/>
      <c r="S91" s="47">
        <v>0.72777777777777775</v>
      </c>
      <c r="T91" s="48">
        <v>0.74354166666666666</v>
      </c>
      <c r="U91" s="111">
        <v>5.2499999999998614</v>
      </c>
      <c r="V91" s="112">
        <v>22.713772646031124</v>
      </c>
      <c r="W91" s="113"/>
      <c r="X91" s="13"/>
      <c r="Y91" s="282"/>
      <c r="Z91" s="283"/>
      <c r="AA91" s="117">
        <f>M91-J91</f>
        <v>-472.38218383712137</v>
      </c>
      <c r="AB91" s="110">
        <f>M91/J91</f>
        <v>0.8687827267119107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410</v>
      </c>
      <c r="G92" s="103">
        <f t="shared" si="41"/>
        <v>8269.7000000000007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3257.1300726392587</v>
      </c>
      <c r="N92" s="106">
        <f>M92/L92</f>
        <v>271.42750605327154</v>
      </c>
      <c r="O92" s="108">
        <f>L92-I92</f>
        <v>0</v>
      </c>
      <c r="P92" s="109">
        <f>N92-K92</f>
        <v>-28.572493946728457</v>
      </c>
      <c r="Q92" s="110">
        <f>N92/K92</f>
        <v>0.90475835351090517</v>
      </c>
      <c r="R92" s="293"/>
      <c r="S92" s="47">
        <v>0.74652777777777768</v>
      </c>
      <c r="T92" s="48">
        <v>0.75177083333333328</v>
      </c>
      <c r="U92" s="111">
        <v>5</v>
      </c>
      <c r="V92" s="112">
        <v>7.5526612236479016</v>
      </c>
      <c r="W92" s="113"/>
      <c r="X92" s="13"/>
      <c r="Y92" s="282"/>
      <c r="Z92" s="283"/>
      <c r="AA92" s="117">
        <f>M92-J92</f>
        <v>-342.86992736074126</v>
      </c>
      <c r="AB92" s="110">
        <f>M92/J92</f>
        <v>0.90475835351090517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1811</v>
      </c>
      <c r="G93" s="103">
        <f t="shared" si="41"/>
        <v>36980.620000000003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3253.5206888805678</v>
      </c>
      <c r="N93" s="106">
        <f>M93/L93</f>
        <v>250.27082222158214</v>
      </c>
      <c r="O93" s="108">
        <f>L93-I93</f>
        <v>0</v>
      </c>
      <c r="P93" s="109">
        <f>N93-K93</f>
        <v>-26.652254701494769</v>
      </c>
      <c r="Q93" s="110">
        <f>N93/K93</f>
        <v>0.90375574691126892</v>
      </c>
      <c r="R93" s="293"/>
      <c r="S93" s="47">
        <v>0.75486111111111098</v>
      </c>
      <c r="T93" s="48">
        <v>0.77804398148148135</v>
      </c>
      <c r="U93" s="111">
        <v>5</v>
      </c>
      <c r="V93" s="112">
        <v>33.397666832537162</v>
      </c>
      <c r="W93" s="113"/>
      <c r="X93" s="116"/>
      <c r="Y93" s="282"/>
      <c r="Z93" s="283"/>
      <c r="AA93" s="117">
        <f>M93-J93</f>
        <v>-346.47931111943217</v>
      </c>
      <c r="AB93" s="110">
        <f>M93/J93</f>
        <v>0.90375574691126881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3204.9563479605013</v>
      </c>
      <c r="N106" s="138">
        <f>M106/L106</f>
        <v>267.07969566337511</v>
      </c>
      <c r="O106" s="139">
        <f>L106-I106</f>
        <v>0</v>
      </c>
      <c r="P106" s="140">
        <f>N106-K106</f>
        <v>-32.920304336624895</v>
      </c>
      <c r="Q106" s="141">
        <f>N106/K106</f>
        <v>0.89026565221125031</v>
      </c>
      <c r="R106" s="294"/>
      <c r="S106" s="142">
        <v>0.70833333333333337</v>
      </c>
      <c r="T106" s="143">
        <v>0.77804398148148135</v>
      </c>
      <c r="U106" s="144"/>
      <c r="V106" s="166"/>
      <c r="W106" s="167"/>
      <c r="X106" s="138"/>
      <c r="Y106" s="285"/>
      <c r="Z106" s="286"/>
      <c r="AA106" s="168">
        <f>M106-J106</f>
        <v>-395.04365203949874</v>
      </c>
      <c r="AB106" s="141">
        <f>M106/J106</f>
        <v>0.89026565221125031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1242</v>
      </c>
      <c r="G107" s="148">
        <f t="shared" ref="G107:G110" si="45">E107*F107</f>
        <v>27584.82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2684.7196452933172</v>
      </c>
      <c r="N107" s="152">
        <f>M107/L107</f>
        <v>671.17991132332929</v>
      </c>
      <c r="O107" s="154">
        <f>L107-I107</f>
        <v>0</v>
      </c>
      <c r="P107" s="155">
        <f>N107-K107</f>
        <v>-78.820088676670707</v>
      </c>
      <c r="Q107" s="156">
        <f>N107/K107</f>
        <v>0.89490654843110573</v>
      </c>
      <c r="R107" s="292">
        <f>Q123</f>
        <v>0.89303370320906239</v>
      </c>
      <c r="S107" s="157">
        <v>0.70833333333333337</v>
      </c>
      <c r="T107" s="48">
        <v>0.72760416666666672</v>
      </c>
      <c r="U107" s="159"/>
      <c r="V107" s="160">
        <v>27.757088204961665</v>
      </c>
      <c r="W107" s="161"/>
      <c r="X107" s="162"/>
      <c r="Y107" s="295"/>
      <c r="Z107" s="296"/>
      <c r="AA107" s="115">
        <f>M107-J107</f>
        <v>-315.28035470668283</v>
      </c>
      <c r="AB107" s="156">
        <f>M107/J107</f>
        <v>0.89490654843110573</v>
      </c>
      <c r="AC107" s="277">
        <f>AB123</f>
        <v>0.89303370320906228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1594</v>
      </c>
      <c r="G108" s="103">
        <f t="shared" si="45"/>
        <v>39116.76</v>
      </c>
      <c r="H108" s="26"/>
      <c r="I108" s="104">
        <v>4</v>
      </c>
      <c r="J108" s="105">
        <v>3000</v>
      </c>
      <c r="K108" s="106">
        <f t="shared" ref="K108:K151" si="46">J108/I108</f>
        <v>750</v>
      </c>
      <c r="L108" s="107">
        <v>4</v>
      </c>
      <c r="M108" s="105">
        <f>F108/V108*60</f>
        <v>2682.9923076923105</v>
      </c>
      <c r="N108" s="106">
        <f>M108/L108</f>
        <v>670.74807692307763</v>
      </c>
      <c r="O108" s="108">
        <f>L108-I108</f>
        <v>0</v>
      </c>
      <c r="P108" s="109">
        <f>N108-K108</f>
        <v>-79.251923076922367</v>
      </c>
      <c r="Q108" s="110">
        <f>N108/K108</f>
        <v>0.89433076923077015</v>
      </c>
      <c r="R108" s="293"/>
      <c r="S108" s="47">
        <v>0.73125000000000007</v>
      </c>
      <c r="T108" s="48">
        <v>0.75599537037037046</v>
      </c>
      <c r="U108" s="111">
        <v>5.2500000000000213</v>
      </c>
      <c r="V108" s="112">
        <v>35.646766383114105</v>
      </c>
      <c r="W108" s="113"/>
      <c r="X108" s="116"/>
      <c r="Y108" s="282"/>
      <c r="Z108" s="283"/>
      <c r="AA108" s="117">
        <f>M108-J108</f>
        <v>-317.00769230768947</v>
      </c>
      <c r="AB108" s="110">
        <f>M108/J108</f>
        <v>0.89433076923077015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834</v>
      </c>
      <c r="G109" s="103">
        <f t="shared" si="45"/>
        <v>18748.32</v>
      </c>
      <c r="H109" s="26"/>
      <c r="I109" s="104">
        <v>5</v>
      </c>
      <c r="J109" s="105">
        <v>3000</v>
      </c>
      <c r="K109" s="106">
        <f t="shared" si="46"/>
        <v>600</v>
      </c>
      <c r="L109" s="107">
        <v>5</v>
      </c>
      <c r="M109" s="105">
        <f>F109/V109*60</f>
        <v>2682.1537260468544</v>
      </c>
      <c r="N109" s="106">
        <f>M109/L109</f>
        <v>536.43074520937091</v>
      </c>
      <c r="O109" s="108">
        <f>L109-I109</f>
        <v>0</v>
      </c>
      <c r="P109" s="109">
        <f>N109-K109</f>
        <v>-63.569254790629088</v>
      </c>
      <c r="Q109" s="110">
        <f>N109/K109</f>
        <v>0.89405124201561814</v>
      </c>
      <c r="R109" s="293"/>
      <c r="S109" s="47">
        <v>0.75902777777777786</v>
      </c>
      <c r="T109" s="48">
        <v>0.77197916666666677</v>
      </c>
      <c r="U109" s="111">
        <v>5</v>
      </c>
      <c r="V109" s="112">
        <v>18.656648764779209</v>
      </c>
      <c r="W109" s="113"/>
      <c r="X109" s="116"/>
      <c r="Y109" s="282"/>
      <c r="Z109" s="283"/>
      <c r="AA109" s="117">
        <f>M109-J109</f>
        <v>-317.84627395314556</v>
      </c>
      <c r="AB109" s="110">
        <f>M109/J109</f>
        <v>0.89405124201561814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3795</v>
      </c>
      <c r="G110" s="103">
        <f t="shared" si="45"/>
        <v>88309.65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2666.5387594762651</v>
      </c>
      <c r="N110" s="106">
        <f>M110/L110</f>
        <v>533.30775189525298</v>
      </c>
      <c r="O110" s="108">
        <f>L110-I110</f>
        <v>0</v>
      </c>
      <c r="P110" s="109">
        <f>N110-K110</f>
        <v>-66.692248104747023</v>
      </c>
      <c r="Q110" s="110">
        <f>N110/K110</f>
        <v>0.88884625315875498</v>
      </c>
      <c r="R110" s="293"/>
      <c r="S110" s="47">
        <v>0.77569444444444446</v>
      </c>
      <c r="T110" s="48">
        <v>0.83498842592592593</v>
      </c>
      <c r="U110" s="111">
        <v>5.3499999999998771</v>
      </c>
      <c r="V110" s="112">
        <v>85.391595824664691</v>
      </c>
      <c r="W110" s="113"/>
      <c r="X110" s="116"/>
      <c r="Y110" s="282"/>
      <c r="Z110" s="283"/>
      <c r="AA110" s="117">
        <f>M110-J110</f>
        <v>-333.46124052373489</v>
      </c>
      <c r="AB110" s="110">
        <f>M110/J110</f>
        <v>0.88884625315875498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2679.1011096271868</v>
      </c>
      <c r="N123" s="138">
        <f t="shared" ref="N123:N131" si="50">M123/L123</f>
        <v>595.35580213937487</v>
      </c>
      <c r="O123" s="139">
        <f t="shared" ref="O123:O131" si="51">L123-I123</f>
        <v>0</v>
      </c>
      <c r="P123" s="140">
        <f t="shared" ref="P123:P131" si="52">N123-K123</f>
        <v>-71.310864527291756</v>
      </c>
      <c r="Q123" s="141">
        <f t="shared" ref="Q123:Q131" si="53">N123/K123</f>
        <v>0.89303370320906239</v>
      </c>
      <c r="R123" s="294"/>
      <c r="S123" s="142">
        <v>0.70833333333333337</v>
      </c>
      <c r="T123" s="143">
        <v>0.83498842592592593</v>
      </c>
      <c r="U123" s="144"/>
      <c r="V123" s="166"/>
      <c r="W123" s="99"/>
      <c r="X123" s="69"/>
      <c r="Y123" s="285"/>
      <c r="Z123" s="286"/>
      <c r="AA123" s="168">
        <f t="shared" ref="AA123:AA131" si="54">M123-J123</f>
        <v>-320.89889037281318</v>
      </c>
      <c r="AB123" s="141">
        <f t="shared" ref="AB123:AB131" si="55">M123/J123</f>
        <v>0.89303370320906228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1597</v>
      </c>
      <c r="G124" s="148">
        <f t="shared" ref="G124:G131" si="56">E124*F124</f>
        <v>29033.46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57">F124/V124*60</f>
        <v>2698.6452961672471</v>
      </c>
      <c r="N124" s="152">
        <f t="shared" si="50"/>
        <v>674.66132404181178</v>
      </c>
      <c r="O124" s="154">
        <f t="shared" si="51"/>
        <v>0</v>
      </c>
      <c r="P124" s="155">
        <f t="shared" si="52"/>
        <v>-75.338675958188219</v>
      </c>
      <c r="Q124" s="156">
        <f t="shared" si="53"/>
        <v>0.89954843205574908</v>
      </c>
      <c r="R124" s="292">
        <f>Q140</f>
        <v>0.89136783747475268</v>
      </c>
      <c r="S124" s="157">
        <v>0.70833333333333337</v>
      </c>
      <c r="T124" s="48">
        <v>0.73298611111111112</v>
      </c>
      <c r="U124" s="159"/>
      <c r="V124" s="160">
        <v>35.50670409930806</v>
      </c>
      <c r="W124" s="161"/>
      <c r="X124" s="162"/>
      <c r="Y124" s="295"/>
      <c r="Z124" s="296"/>
      <c r="AA124" s="115">
        <f t="shared" si="54"/>
        <v>-301.35470383275288</v>
      </c>
      <c r="AB124" s="156">
        <f t="shared" si="55"/>
        <v>0.89954843205574908</v>
      </c>
      <c r="AC124" s="277">
        <f>AB140</f>
        <v>0.89136783747475279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1952</v>
      </c>
      <c r="G125" s="103">
        <f t="shared" si="56"/>
        <v>27386.559999999998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2700.9151742993909</v>
      </c>
      <c r="N125" s="106">
        <f t="shared" si="50"/>
        <v>900.30505809979695</v>
      </c>
      <c r="O125" s="108">
        <f t="shared" si="51"/>
        <v>0</v>
      </c>
      <c r="P125" s="109">
        <f t="shared" si="52"/>
        <v>-99.694941900203048</v>
      </c>
      <c r="Q125" s="110">
        <f t="shared" si="53"/>
        <v>0.900305058099797</v>
      </c>
      <c r="R125" s="293"/>
      <c r="S125" s="47">
        <v>0.74305555555555558</v>
      </c>
      <c r="T125" s="48">
        <v>0.77315972222222229</v>
      </c>
      <c r="U125" s="111">
        <v>14.500000000000028</v>
      </c>
      <c r="V125" s="112">
        <v>43.363079712557266</v>
      </c>
      <c r="W125" s="113"/>
      <c r="X125" s="116"/>
      <c r="Y125" s="282"/>
      <c r="Z125" s="283"/>
      <c r="AA125" s="117">
        <f t="shared" si="54"/>
        <v>-299.08482570060914</v>
      </c>
      <c r="AB125" s="110">
        <f t="shared" si="55"/>
        <v>0.900305058099797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1058</v>
      </c>
      <c r="G126" s="103">
        <f t="shared" si="56"/>
        <v>19234.439999999999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3179.1231732776746</v>
      </c>
      <c r="N126" s="106">
        <f t="shared" si="50"/>
        <v>1059.7077244258915</v>
      </c>
      <c r="O126" s="108">
        <f t="shared" si="51"/>
        <v>0</v>
      </c>
      <c r="P126" s="109">
        <f t="shared" si="52"/>
        <v>-140.29227557410854</v>
      </c>
      <c r="Q126" s="110">
        <f t="shared" si="53"/>
        <v>0.88308977035490954</v>
      </c>
      <c r="R126" s="293"/>
      <c r="S126" s="47">
        <v>0.78333333333333333</v>
      </c>
      <c r="T126" s="48">
        <v>0.79719907407407409</v>
      </c>
      <c r="U126" s="111">
        <v>14.649999999999892</v>
      </c>
      <c r="V126" s="112">
        <v>19.967769897557051</v>
      </c>
      <c r="W126" s="113"/>
      <c r="X126" s="116"/>
      <c r="Y126" s="282"/>
      <c r="Z126" s="283"/>
      <c r="AA126" s="117">
        <f t="shared" si="54"/>
        <v>-420.8768267223254</v>
      </c>
      <c r="AB126" s="110">
        <f t="shared" si="55"/>
        <v>0.88308977035490965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571</v>
      </c>
      <c r="G127" s="103">
        <f t="shared" si="56"/>
        <v>14292.130000000001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2946.3891262136008</v>
      </c>
      <c r="N127" s="106">
        <f t="shared" si="50"/>
        <v>736.59728155340019</v>
      </c>
      <c r="O127" s="108">
        <f t="shared" si="51"/>
        <v>0</v>
      </c>
      <c r="P127" s="109">
        <f t="shared" si="52"/>
        <v>-88.402718446599806</v>
      </c>
      <c r="Q127" s="110">
        <f t="shared" si="53"/>
        <v>0.89284518976169724</v>
      </c>
      <c r="R127" s="293"/>
      <c r="S127" s="47">
        <v>0.8076388888888888</v>
      </c>
      <c r="T127" s="48">
        <v>0.81570601851851843</v>
      </c>
      <c r="U127" s="111">
        <v>15.033333333333179</v>
      </c>
      <c r="V127" s="112">
        <v>11.627792030317281</v>
      </c>
      <c r="W127" s="113"/>
      <c r="X127" s="116"/>
      <c r="Y127" s="282"/>
      <c r="Z127" s="283"/>
      <c r="AA127" s="117">
        <f t="shared" si="54"/>
        <v>-353.61087378639922</v>
      </c>
      <c r="AB127" s="110">
        <f t="shared" si="55"/>
        <v>0.89284518976169724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2370</v>
      </c>
      <c r="G128" s="103">
        <f t="shared" si="56"/>
        <v>33843.599999999999</v>
      </c>
      <c r="H128" s="26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3179.8669194312833</v>
      </c>
      <c r="N128" s="106">
        <f t="shared" si="50"/>
        <v>1059.9556398104278</v>
      </c>
      <c r="O128" s="108">
        <f t="shared" si="51"/>
        <v>0</v>
      </c>
      <c r="P128" s="109">
        <f t="shared" si="52"/>
        <v>-140.04436018957222</v>
      </c>
      <c r="Q128" s="110">
        <f t="shared" si="53"/>
        <v>0.88329636650868981</v>
      </c>
      <c r="R128" s="293"/>
      <c r="S128" s="47">
        <v>0.82638888888888873</v>
      </c>
      <c r="T128" s="48">
        <v>0.85744212962962951</v>
      </c>
      <c r="U128" s="111">
        <v>15.383333333333233</v>
      </c>
      <c r="V128" s="112">
        <v>44.718852581866024</v>
      </c>
      <c r="W128" s="113">
        <v>0.85744212962962951</v>
      </c>
      <c r="X128" s="116">
        <v>0.90972222222222199</v>
      </c>
      <c r="Y128" s="282"/>
      <c r="Z128" s="283"/>
      <c r="AA128" s="117">
        <f t="shared" si="54"/>
        <v>-420.13308056871665</v>
      </c>
      <c r="AB128" s="110">
        <f t="shared" si="55"/>
        <v>0.88329636650868981</v>
      </c>
      <c r="AC128" s="278"/>
    </row>
    <row r="129" spans="1:29" ht="15.75" customHeight="1">
      <c r="A129" s="299"/>
      <c r="B129" s="100" t="s">
        <v>120</v>
      </c>
      <c r="C129" s="280" t="s">
        <v>156</v>
      </c>
      <c r="D129" s="281"/>
      <c r="E129" s="101">
        <v>25.03</v>
      </c>
      <c r="F129" s="102">
        <v>1154</v>
      </c>
      <c r="G129" s="121">
        <f t="shared" si="56"/>
        <v>28884.620000000003</v>
      </c>
      <c r="H129" s="26"/>
      <c r="I129" s="104">
        <v>4</v>
      </c>
      <c r="J129" s="105">
        <v>3300</v>
      </c>
      <c r="K129" s="106">
        <f t="shared" si="46"/>
        <v>825</v>
      </c>
      <c r="L129" s="107">
        <v>4</v>
      </c>
      <c r="M129" s="105">
        <f t="shared" si="57"/>
        <v>2946.3891262136012</v>
      </c>
      <c r="N129" s="106">
        <f t="shared" si="50"/>
        <v>736.59728155340031</v>
      </c>
      <c r="O129" s="108">
        <f t="shared" si="51"/>
        <v>0</v>
      </c>
      <c r="P129" s="109">
        <f t="shared" si="52"/>
        <v>-88.402718446599692</v>
      </c>
      <c r="Q129" s="110">
        <f t="shared" si="53"/>
        <v>0.89284518976169736</v>
      </c>
      <c r="R129" s="293"/>
      <c r="S129" s="47">
        <v>0.90972222222222199</v>
      </c>
      <c r="T129" s="120">
        <v>0.92603009259259239</v>
      </c>
      <c r="U129" s="111">
        <v>75.283333333333161</v>
      </c>
      <c r="V129" s="112">
        <v>23.499950968452083</v>
      </c>
      <c r="W129" s="113"/>
      <c r="X129" s="116"/>
      <c r="Y129" s="282"/>
      <c r="Z129" s="283"/>
      <c r="AA129" s="117">
        <f t="shared" si="54"/>
        <v>-353.61087378639877</v>
      </c>
      <c r="AB129" s="110">
        <f t="shared" si="55"/>
        <v>0.89284518976169736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4777</v>
      </c>
      <c r="G130" s="121">
        <f t="shared" si="56"/>
        <v>67021.31</v>
      </c>
      <c r="H130" s="26"/>
      <c r="I130" s="104">
        <v>3</v>
      </c>
      <c r="J130" s="105">
        <v>3000</v>
      </c>
      <c r="K130" s="106">
        <f t="shared" si="46"/>
        <v>1000</v>
      </c>
      <c r="L130" s="107">
        <v>3</v>
      </c>
      <c r="M130" s="105">
        <f t="shared" si="57"/>
        <v>2700.9151742993909</v>
      </c>
      <c r="N130" s="106">
        <f t="shared" si="50"/>
        <v>900.30505809979695</v>
      </c>
      <c r="O130" s="123">
        <f t="shared" si="51"/>
        <v>0</v>
      </c>
      <c r="P130" s="124">
        <f t="shared" si="52"/>
        <v>-99.694941900203048</v>
      </c>
      <c r="Q130" s="125">
        <f t="shared" si="53"/>
        <v>0.900305058099797</v>
      </c>
      <c r="R130" s="293"/>
      <c r="S130" s="47">
        <v>0.93680555555555522</v>
      </c>
      <c r="T130" s="120">
        <v>1.0104976851851848</v>
      </c>
      <c r="U130" s="111">
        <v>15.516666666666481</v>
      </c>
      <c r="V130" s="112">
        <v>106.11958595639655</v>
      </c>
      <c r="W130" s="113"/>
      <c r="X130" s="116"/>
      <c r="Y130" s="282"/>
      <c r="Z130" s="283"/>
      <c r="AA130" s="117">
        <f t="shared" si="54"/>
        <v>-299.08482570060914</v>
      </c>
      <c r="AB130" s="110">
        <f t="shared" si="55"/>
        <v>0.900305058099797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6103</v>
      </c>
      <c r="G131" s="121">
        <f t="shared" si="56"/>
        <v>87150.84</v>
      </c>
      <c r="H131" s="26"/>
      <c r="I131" s="104">
        <v>3</v>
      </c>
      <c r="J131" s="105">
        <v>3600</v>
      </c>
      <c r="K131" s="106">
        <f t="shared" si="46"/>
        <v>1200</v>
      </c>
      <c r="L131" s="118">
        <v>3</v>
      </c>
      <c r="M131" s="105">
        <f t="shared" si="57"/>
        <v>3179.8669194312833</v>
      </c>
      <c r="N131" s="106">
        <f t="shared" si="50"/>
        <v>1059.9556398104278</v>
      </c>
      <c r="O131" s="123">
        <f t="shared" si="51"/>
        <v>0</v>
      </c>
      <c r="P131" s="124">
        <f t="shared" si="52"/>
        <v>-140.04436018957222</v>
      </c>
      <c r="Q131" s="125">
        <f t="shared" si="53"/>
        <v>0.88329636650868981</v>
      </c>
      <c r="R131" s="293"/>
      <c r="S131" s="47">
        <v>1.0215277777777774</v>
      </c>
      <c r="T131" s="120">
        <v>1.1014930555555551</v>
      </c>
      <c r="U131" s="111">
        <v>15.883333333333312</v>
      </c>
      <c r="V131" s="112">
        <v>115.15576257684739</v>
      </c>
      <c r="W131" s="113"/>
      <c r="X131" s="116"/>
      <c r="Y131" s="282"/>
      <c r="Z131" s="283"/>
      <c r="AA131" s="117">
        <f t="shared" si="54"/>
        <v>-420.13308056871665</v>
      </c>
      <c r="AB131" s="110">
        <f t="shared" si="55"/>
        <v>0.88329636650868981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26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120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26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120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3.375</v>
      </c>
      <c r="J140" s="137">
        <f t="shared" si="58"/>
        <v>3300</v>
      </c>
      <c r="K140" s="138">
        <f t="shared" ref="K140" si="59">J140/I140</f>
        <v>977.77777777777783</v>
      </c>
      <c r="L140" s="136">
        <f t="shared" ref="L140:M140" si="60">AVERAGE(L124:L139)</f>
        <v>3.375</v>
      </c>
      <c r="M140" s="137">
        <f t="shared" si="60"/>
        <v>2941.5138636666843</v>
      </c>
      <c r="N140" s="138">
        <f t="shared" ref="N140:N151" si="61">M140/L140</f>
        <v>871.55966330864715</v>
      </c>
      <c r="O140" s="139">
        <f t="shared" ref="O140:O151" si="62">L140-I140</f>
        <v>0</v>
      </c>
      <c r="P140" s="140">
        <f t="shared" ref="P140:P151" si="63">N140-K140</f>
        <v>-106.21811446913068</v>
      </c>
      <c r="Q140" s="141">
        <f t="shared" ref="Q140:Q151" si="64">N140/K140</f>
        <v>0.89136783747475268</v>
      </c>
      <c r="R140" s="294"/>
      <c r="S140" s="142">
        <v>0.70833333333333337</v>
      </c>
      <c r="T140" s="143">
        <v>1.1014930555555551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-358.4861363333157</v>
      </c>
      <c r="AB140" s="141">
        <f t="shared" ref="AB140:AB151" si="66">M140/J140</f>
        <v>0.89136783747475279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432</v>
      </c>
      <c r="G141" s="148">
        <f t="shared" ref="G141:G151" si="67">E141*F141</f>
        <v>9624.9600000000009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2945.078823529414</v>
      </c>
      <c r="N141" s="152">
        <f t="shared" si="61"/>
        <v>589.01576470588282</v>
      </c>
      <c r="O141" s="154">
        <f t="shared" si="62"/>
        <v>0</v>
      </c>
      <c r="P141" s="155">
        <f t="shared" si="63"/>
        <v>-70.984235294117184</v>
      </c>
      <c r="Q141" s="156">
        <f t="shared" si="64"/>
        <v>0.89244812834224674</v>
      </c>
      <c r="R141" s="292">
        <f>Q157</f>
        <v>0.886027744013138</v>
      </c>
      <c r="S141" s="157">
        <v>0.70833333333333337</v>
      </c>
      <c r="T141" s="48">
        <v>0.71444444444444444</v>
      </c>
      <c r="U141" s="159"/>
      <c r="V141" s="160">
        <v>8.8011226704408525</v>
      </c>
      <c r="W141" s="158"/>
      <c r="X141" s="169"/>
      <c r="Y141" s="295"/>
      <c r="Z141" s="296"/>
      <c r="AA141" s="171">
        <f t="shared" si="65"/>
        <v>-354.92117647058603</v>
      </c>
      <c r="AB141" s="156">
        <f t="shared" si="66"/>
        <v>0.89244812834224663</v>
      </c>
      <c r="AC141" s="277">
        <f>AB157</f>
        <v>0.886027744013138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896</v>
      </c>
      <c r="G142" s="103">
        <f t="shared" si="67"/>
        <v>16289.279999999999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3179.330718512258</v>
      </c>
      <c r="N142" s="106">
        <f t="shared" si="61"/>
        <v>1059.7769061707527</v>
      </c>
      <c r="O142" s="108">
        <f t="shared" si="62"/>
        <v>0</v>
      </c>
      <c r="P142" s="109">
        <f t="shared" si="63"/>
        <v>-140.22309382924732</v>
      </c>
      <c r="Q142" s="110">
        <f t="shared" si="64"/>
        <v>0.88314742180896055</v>
      </c>
      <c r="R142" s="293"/>
      <c r="S142" s="47">
        <v>0.72499999999999998</v>
      </c>
      <c r="T142" s="48">
        <v>0.73673611111111104</v>
      </c>
      <c r="U142" s="111">
        <v>15.199999999999978</v>
      </c>
      <c r="V142" s="112">
        <v>16.909219190998964</v>
      </c>
      <c r="W142" s="113"/>
      <c r="X142" s="13"/>
      <c r="Y142" s="282"/>
      <c r="Z142" s="283"/>
      <c r="AA142" s="172">
        <f t="shared" si="65"/>
        <v>-420.66928148774196</v>
      </c>
      <c r="AB142" s="110">
        <f t="shared" si="66"/>
        <v>0.88314742180896055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1147</v>
      </c>
      <c r="G143" s="103">
        <f t="shared" si="67"/>
        <v>19154.899999999998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3180.2925</v>
      </c>
      <c r="N143" s="106">
        <f t="shared" si="61"/>
        <v>1060.0975000000001</v>
      </c>
      <c r="O143" s="108">
        <f t="shared" si="62"/>
        <v>0</v>
      </c>
      <c r="P143" s="109">
        <f t="shared" si="63"/>
        <v>-139.90249999999992</v>
      </c>
      <c r="Q143" s="110">
        <f t="shared" si="64"/>
        <v>0.88341458333333345</v>
      </c>
      <c r="R143" s="293"/>
      <c r="S143" s="47">
        <v>0.74652777777777768</v>
      </c>
      <c r="T143" s="48">
        <v>0.76155092592592588</v>
      </c>
      <c r="U143" s="111">
        <v>15</v>
      </c>
      <c r="V143" s="112">
        <v>21.639519006506479</v>
      </c>
      <c r="W143" s="113"/>
      <c r="X143" s="13"/>
      <c r="Y143" s="282"/>
      <c r="Z143" s="283"/>
      <c r="AA143" s="172">
        <f t="shared" si="65"/>
        <v>-419.70749999999998</v>
      </c>
      <c r="AB143" s="110">
        <f t="shared" si="66"/>
        <v>0.88341458333333334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694</v>
      </c>
      <c r="G144" s="103">
        <f t="shared" si="67"/>
        <v>17225.080000000002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2945.4624620060767</v>
      </c>
      <c r="N144" s="106">
        <f t="shared" si="61"/>
        <v>736.36561550151919</v>
      </c>
      <c r="O144" s="108">
        <f t="shared" si="62"/>
        <v>0</v>
      </c>
      <c r="P144" s="109">
        <f t="shared" si="63"/>
        <v>-88.634384498480813</v>
      </c>
      <c r="Q144" s="110">
        <f t="shared" si="64"/>
        <v>0.89256438242608382</v>
      </c>
      <c r="R144" s="293"/>
      <c r="S144" s="47">
        <v>0.77152777777777759</v>
      </c>
      <c r="T144" s="48">
        <v>0.78134259259259242</v>
      </c>
      <c r="U144" s="111">
        <v>15</v>
      </c>
      <c r="V144" s="112">
        <v>14.136999040768659</v>
      </c>
      <c r="W144" s="113"/>
      <c r="X144" s="13"/>
      <c r="Y144" s="282"/>
      <c r="Z144" s="283"/>
      <c r="AA144" s="172">
        <f t="shared" si="65"/>
        <v>-354.53753799392325</v>
      </c>
      <c r="AB144" s="110">
        <f t="shared" si="66"/>
        <v>0.89256438242608382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1323</v>
      </c>
      <c r="G145" s="103">
        <f t="shared" si="67"/>
        <v>23668.47</v>
      </c>
      <c r="H145" s="26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3175.8513294797772</v>
      </c>
      <c r="N145" s="106">
        <f t="shared" si="61"/>
        <v>793.96283236994429</v>
      </c>
      <c r="O145" s="108">
        <f t="shared" si="62"/>
        <v>0</v>
      </c>
      <c r="P145" s="109">
        <f t="shared" si="63"/>
        <v>-106.03716763005571</v>
      </c>
      <c r="Q145" s="110">
        <f t="shared" si="64"/>
        <v>0.88218092485549371</v>
      </c>
      <c r="R145" s="293"/>
      <c r="S145" s="47">
        <v>0.79166666666666641</v>
      </c>
      <c r="T145" s="48">
        <v>0.80901620370370342</v>
      </c>
      <c r="U145" s="111">
        <v>14.866666666666539</v>
      </c>
      <c r="V145" s="112">
        <v>24.99487279620325</v>
      </c>
      <c r="W145" s="113"/>
      <c r="X145" s="116"/>
      <c r="Y145" s="282"/>
      <c r="Z145" s="283"/>
      <c r="AA145" s="172">
        <f t="shared" si="65"/>
        <v>-424.14867052022282</v>
      </c>
      <c r="AB145" s="110">
        <f t="shared" si="66"/>
        <v>0.88218092485549371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2034</v>
      </c>
      <c r="G146" s="121">
        <f t="shared" si="67"/>
        <v>33886.44</v>
      </c>
      <c r="H146" s="26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3175.8631015247247</v>
      </c>
      <c r="N146" s="106">
        <f t="shared" si="61"/>
        <v>635.17262030494499</v>
      </c>
      <c r="O146" s="108">
        <f t="shared" si="62"/>
        <v>0</v>
      </c>
      <c r="P146" s="109">
        <f t="shared" si="63"/>
        <v>-84.827379695055015</v>
      </c>
      <c r="Q146" s="110">
        <f t="shared" si="64"/>
        <v>0.88218419486797917</v>
      </c>
      <c r="R146" s="293"/>
      <c r="S146" s="47">
        <v>0.8194444444444442</v>
      </c>
      <c r="T146" s="120">
        <v>0.84612268518518496</v>
      </c>
      <c r="U146" s="111">
        <v>15.016666666666723</v>
      </c>
      <c r="V146" s="112">
        <v>38.427349069740714</v>
      </c>
      <c r="W146" s="113">
        <v>0.84612268518518496</v>
      </c>
      <c r="X146" s="116">
        <v>0.89861111111111081</v>
      </c>
      <c r="Y146" s="282"/>
      <c r="Z146" s="283"/>
      <c r="AA146" s="172">
        <f t="shared" si="65"/>
        <v>-424.1368984752753</v>
      </c>
      <c r="AB146" s="110">
        <f t="shared" si="66"/>
        <v>0.88218419486797905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1137</v>
      </c>
      <c r="G147" s="121">
        <f t="shared" si="67"/>
        <v>25332.36</v>
      </c>
      <c r="H147" s="26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2945.078823529414</v>
      </c>
      <c r="N147" s="106">
        <f t="shared" si="61"/>
        <v>589.01576470588282</v>
      </c>
      <c r="O147" s="123">
        <f t="shared" si="62"/>
        <v>0</v>
      </c>
      <c r="P147" s="124">
        <f t="shared" si="63"/>
        <v>-70.984235294117184</v>
      </c>
      <c r="Q147" s="125">
        <f t="shared" si="64"/>
        <v>0.89244812834224674</v>
      </c>
      <c r="R147" s="293"/>
      <c r="S147" s="47">
        <v>0.89861111111111081</v>
      </c>
      <c r="T147" s="120">
        <v>0.91468749999999965</v>
      </c>
      <c r="U147" s="111">
        <v>75.583333333333215</v>
      </c>
      <c r="V147" s="112">
        <v>23.164065917340857</v>
      </c>
      <c r="W147" s="113"/>
      <c r="X147" s="116"/>
      <c r="Y147" s="282"/>
      <c r="Z147" s="283"/>
      <c r="AA147" s="172">
        <f t="shared" si="65"/>
        <v>-354.92117647058603</v>
      </c>
      <c r="AB147" s="110">
        <f t="shared" si="66"/>
        <v>0.89244812834224663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2220</v>
      </c>
      <c r="G148" s="121">
        <f t="shared" si="67"/>
        <v>40359.599999999999</v>
      </c>
      <c r="H148" s="26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3179.3307185122585</v>
      </c>
      <c r="N148" s="106">
        <f t="shared" si="61"/>
        <v>1059.7769061707529</v>
      </c>
      <c r="O148" s="123">
        <f t="shared" si="62"/>
        <v>0</v>
      </c>
      <c r="P148" s="124">
        <f t="shared" si="63"/>
        <v>-140.22309382924709</v>
      </c>
      <c r="Q148" s="125">
        <f t="shared" si="64"/>
        <v>0.88314742180896078</v>
      </c>
      <c r="R148" s="293"/>
      <c r="S148" s="47">
        <v>0.92569444444444415</v>
      </c>
      <c r="T148" s="120">
        <v>0.95478009259259233</v>
      </c>
      <c r="U148" s="111">
        <v>15.85000000000008</v>
      </c>
      <c r="V148" s="112">
        <v>41.895610049126894</v>
      </c>
      <c r="W148" s="113"/>
      <c r="X148" s="116"/>
      <c r="Y148" s="282"/>
      <c r="Z148" s="283"/>
      <c r="AA148" s="172">
        <f t="shared" si="65"/>
        <v>-420.6692814877415</v>
      </c>
      <c r="AB148" s="110">
        <f t="shared" si="66"/>
        <v>0.88314742180896066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1653</v>
      </c>
      <c r="G149" s="121">
        <f t="shared" si="67"/>
        <v>41027.46</v>
      </c>
      <c r="H149" s="26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2945.4624620060767</v>
      </c>
      <c r="N149" s="106">
        <f t="shared" si="61"/>
        <v>736.36561550151919</v>
      </c>
      <c r="O149" s="123">
        <f t="shared" si="62"/>
        <v>0</v>
      </c>
      <c r="P149" s="124">
        <f t="shared" si="63"/>
        <v>-88.634384498480813</v>
      </c>
      <c r="Q149" s="125">
        <f t="shared" si="64"/>
        <v>0.89256438242608382</v>
      </c>
      <c r="R149" s="293"/>
      <c r="S149" s="47">
        <v>0.96527777777777746</v>
      </c>
      <c r="T149" s="120">
        <v>0.98865740740740704</v>
      </c>
      <c r="U149" s="111">
        <v>15.116666666666578</v>
      </c>
      <c r="V149" s="112">
        <v>33.672131721023909</v>
      </c>
      <c r="W149" s="126"/>
      <c r="X149" s="127"/>
      <c r="Y149" s="282"/>
      <c r="Z149" s="283"/>
      <c r="AA149" s="172">
        <f t="shared" si="65"/>
        <v>-354.53753799392325</v>
      </c>
      <c r="AB149" s="110">
        <f t="shared" si="66"/>
        <v>0.89256438242608382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3387</v>
      </c>
      <c r="G150" s="121">
        <f t="shared" si="67"/>
        <v>60593.43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3175.8513294797776</v>
      </c>
      <c r="N150" s="106">
        <f t="shared" si="61"/>
        <v>793.96283236994441</v>
      </c>
      <c r="O150" s="123">
        <f t="shared" si="62"/>
        <v>0</v>
      </c>
      <c r="P150" s="124">
        <f t="shared" si="63"/>
        <v>-106.03716763005559</v>
      </c>
      <c r="Q150" s="125">
        <f t="shared" si="64"/>
        <v>0.88218092485549382</v>
      </c>
      <c r="R150" s="293"/>
      <c r="S150" s="47">
        <v>0.99861111111111078</v>
      </c>
      <c r="T150" s="120">
        <v>1.0430439814814811</v>
      </c>
      <c r="U150" s="111">
        <v>15</v>
      </c>
      <c r="V150" s="112">
        <v>63.989141466923954</v>
      </c>
      <c r="W150" s="126"/>
      <c r="X150" s="127"/>
      <c r="Y150" s="282"/>
      <c r="Z150" s="283"/>
      <c r="AA150" s="172">
        <f t="shared" si="65"/>
        <v>-424.14867052022237</v>
      </c>
      <c r="AB150" s="110">
        <f t="shared" si="66"/>
        <v>0.88218092485549382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5118</v>
      </c>
      <c r="G151" s="121">
        <f t="shared" si="67"/>
        <v>85265.88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3175.8631015247242</v>
      </c>
      <c r="N151" s="106">
        <f t="shared" si="61"/>
        <v>635.17262030494487</v>
      </c>
      <c r="O151" s="123">
        <f t="shared" si="62"/>
        <v>0</v>
      </c>
      <c r="P151" s="124">
        <f t="shared" si="63"/>
        <v>-84.827379695055129</v>
      </c>
      <c r="Q151" s="125">
        <f t="shared" si="64"/>
        <v>0.88218419486797894</v>
      </c>
      <c r="R151" s="293"/>
      <c r="S151" s="47">
        <v>1.0534722222222219</v>
      </c>
      <c r="T151" s="120">
        <v>1.1206134259259257</v>
      </c>
      <c r="U151" s="111">
        <v>15.016666666666723</v>
      </c>
      <c r="V151" s="112">
        <v>96.691825240380041</v>
      </c>
      <c r="W151" s="126"/>
      <c r="X151" s="127"/>
      <c r="Y151" s="282"/>
      <c r="Z151" s="283"/>
      <c r="AA151" s="172">
        <f t="shared" si="65"/>
        <v>-424.13689847527576</v>
      </c>
      <c r="AB151" s="110">
        <f t="shared" si="66"/>
        <v>0.88218419486797894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120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3093.0423063731364</v>
      </c>
      <c r="N157" s="138">
        <f>M157/L157</f>
        <v>756.07700822454444</v>
      </c>
      <c r="O157" s="139">
        <f>L157-I157</f>
        <v>0</v>
      </c>
      <c r="P157" s="140">
        <f>N157-K157</f>
        <v>-97.256325108788928</v>
      </c>
      <c r="Q157" s="141">
        <f>N157/K157</f>
        <v>0.886027744013138</v>
      </c>
      <c r="R157" s="294"/>
      <c r="S157" s="142">
        <v>0.70833333333333337</v>
      </c>
      <c r="T157" s="143">
        <v>1.1206134259259257</v>
      </c>
      <c r="U157" s="144"/>
      <c r="V157" s="166"/>
      <c r="W157" s="167"/>
      <c r="X157" s="138"/>
      <c r="Y157" s="285"/>
      <c r="Z157" s="286"/>
      <c r="AA157" s="174">
        <f>M157-J157</f>
        <v>-397.86678453595459</v>
      </c>
      <c r="AB157" s="141">
        <f>M157/J157</f>
        <v>0.886027744013138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219" priority="1" operator="greaterThan">
      <formula>0</formula>
    </cfRule>
  </conditionalFormatting>
  <conditionalFormatting sqref="P5:P157 AA5:AA157">
    <cfRule type="cellIs" dxfId="218" priority="4" operator="lessThan">
      <formula>0</formula>
    </cfRule>
  </conditionalFormatting>
  <conditionalFormatting sqref="Q5:Q157 AB5:AB157">
    <cfRule type="cellIs" dxfId="217" priority="2" operator="greaterThan">
      <formula>1</formula>
    </cfRule>
    <cfRule type="cellIs" dxfId="216" priority="3" operator="lessThan">
      <formula>0.8</formula>
    </cfRule>
  </conditionalFormatting>
  <conditionalFormatting sqref="AC5:AC6 R5:R157 AC90:AC95">
    <cfRule type="cellIs" dxfId="215" priority="5" operator="lessThan">
      <formula>0.8</formula>
    </cfRule>
  </conditionalFormatting>
  <conditionalFormatting sqref="AC12:AC20">
    <cfRule type="cellIs" dxfId="214" priority="13" operator="lessThan">
      <formula>0.8</formula>
    </cfRule>
  </conditionalFormatting>
  <conditionalFormatting sqref="AC22:AC27">
    <cfRule type="cellIs" dxfId="213" priority="12" operator="lessThan">
      <formula>0.8</formula>
    </cfRule>
  </conditionalFormatting>
  <conditionalFormatting sqref="AC39">
    <cfRule type="cellIs" dxfId="212" priority="11" operator="lessThan">
      <formula>0.8</formula>
    </cfRule>
  </conditionalFormatting>
  <conditionalFormatting sqref="AC56">
    <cfRule type="cellIs" dxfId="211" priority="7" operator="lessThan">
      <formula>0.8</formula>
    </cfRule>
  </conditionalFormatting>
  <conditionalFormatting sqref="AC73:AC78">
    <cfRule type="cellIs" dxfId="210" priority="6" operator="lessThan">
      <formula>0.8</formula>
    </cfRule>
  </conditionalFormatting>
  <conditionalFormatting sqref="AC107">
    <cfRule type="cellIs" dxfId="209" priority="10" operator="lessThan">
      <formula>0.8</formula>
    </cfRule>
  </conditionalFormatting>
  <conditionalFormatting sqref="AC124">
    <cfRule type="cellIs" dxfId="208" priority="9" operator="lessThan">
      <formula>0.8</formula>
    </cfRule>
  </conditionalFormatting>
  <conditionalFormatting sqref="AC141:AC146">
    <cfRule type="cellIs" dxfId="207" priority="8" operator="lessThan">
      <formula>0.8</formula>
    </cfRule>
  </conditionalFormatting>
  <dataValidations count="1">
    <dataValidation type="list" allowBlank="1" showInputMessage="1" showErrorMessage="1" sqref="Y5:Z157" xr:uid="{0B78EBED-AA8F-4308-8048-C71610C0A217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A576-B574-4B5E-95A9-DFA8A6CD8BA3}">
  <sheetPr codeName="工作表60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M43" sqref="M43"/>
      <selection pane="bottomLeft" activeCell="AC109" sqref="AC10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20" width="6.77734375" style="5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44498</v>
      </c>
      <c r="E1" s="88" t="s">
        <v>3</v>
      </c>
      <c r="F1" s="89">
        <f>SUM(G5:G123)</f>
        <v>2263737.54</v>
      </c>
      <c r="G1" s="90" t="s">
        <v>84</v>
      </c>
      <c r="H1" s="91">
        <f>L21+L38+L55+L72+L89+L106+L123</f>
        <v>143.25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46122</v>
      </c>
      <c r="B2" s="343"/>
      <c r="C2" s="92" t="s">
        <v>40</v>
      </c>
      <c r="D2" s="93">
        <f>AVERAGE(N21,N38,N55,N72,N89,N106,N123)</f>
        <v>103.18677188911717</v>
      </c>
      <c r="E2" s="93" t="s">
        <v>91</v>
      </c>
      <c r="F2" s="94">
        <f>F1/D1</f>
        <v>50.87279293451391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40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3280</v>
      </c>
      <c r="G5" s="148">
        <f t="shared" ref="G5:G7" si="0">E5*F5</f>
        <v>186205.6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1784.5585139318896</v>
      </c>
      <c r="N5" s="152">
        <f>M5/L5</f>
        <v>74.356604747162066</v>
      </c>
      <c r="O5" s="154">
        <f>L5-I5</f>
        <v>0</v>
      </c>
      <c r="P5" s="155">
        <f>N5-K5</f>
        <v>-8.9767285861712622</v>
      </c>
      <c r="Q5" s="156">
        <f>N5/K5</f>
        <v>0.8922792569659449</v>
      </c>
      <c r="R5" s="292">
        <f>Q21</f>
        <v>0.89340374159216207</v>
      </c>
      <c r="S5" s="157">
        <v>0.29166666666666669</v>
      </c>
      <c r="T5" s="48">
        <v>0.36824074074074076</v>
      </c>
      <c r="U5" s="159"/>
      <c r="V5" s="160">
        <v>110.27937636317326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-215.44148606811041</v>
      </c>
      <c r="AF5" s="132">
        <f>M5/J5</f>
        <v>0.89227925696594479</v>
      </c>
      <c r="AG5" s="367">
        <f>AF21</f>
        <v>0.89340374159216207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3980</v>
      </c>
      <c r="G6" s="103">
        <f t="shared" si="0"/>
        <v>236889.60000000001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1786.999764498087</v>
      </c>
      <c r="N6" s="106">
        <f>M6/L6</f>
        <v>74.458323520753623</v>
      </c>
      <c r="O6" s="108">
        <f>L6-I6</f>
        <v>0</v>
      </c>
      <c r="P6" s="109">
        <f>N6-K6</f>
        <v>-8.8750098125797052</v>
      </c>
      <c r="Q6" s="110">
        <f>N6/K6</f>
        <v>0.89349988224904353</v>
      </c>
      <c r="R6" s="293"/>
      <c r="S6" s="47">
        <v>0.37152777777777779</v>
      </c>
      <c r="T6" s="48">
        <v>0.46431712962962962</v>
      </c>
      <c r="U6" s="111">
        <v>4.7333333333333272</v>
      </c>
      <c r="V6" s="112">
        <v>133.63180272554291</v>
      </c>
      <c r="W6" s="113">
        <v>0.46431712962962962</v>
      </c>
      <c r="X6" s="116">
        <v>0.50277777777777777</v>
      </c>
      <c r="Y6" s="12"/>
      <c r="Z6" s="198"/>
      <c r="AA6" s="282"/>
      <c r="AB6" s="283"/>
      <c r="AC6" s="12">
        <v>4</v>
      </c>
      <c r="AD6" s="198"/>
      <c r="AE6" s="117">
        <f>M6-J6</f>
        <v>-213.00023550191304</v>
      </c>
      <c r="AF6" s="110">
        <f>M6/J6</f>
        <v>0.89349988224904353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1707</v>
      </c>
      <c r="G7" s="103">
        <f t="shared" si="0"/>
        <v>132019.38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1788.8641711229952</v>
      </c>
      <c r="N7" s="106">
        <f>M7/L7</f>
        <v>77.776703092304146</v>
      </c>
      <c r="O7" s="108">
        <f>L7-I7</f>
        <v>0</v>
      </c>
      <c r="P7" s="109">
        <f>N7-K7</f>
        <v>-9.1798186468262912</v>
      </c>
      <c r="Q7" s="110">
        <f>N7/K7</f>
        <v>0.89443208556149767</v>
      </c>
      <c r="R7" s="293"/>
      <c r="S7" s="47">
        <v>0.50277777777777777</v>
      </c>
      <c r="T7" s="48">
        <v>0.54253472222222221</v>
      </c>
      <c r="U7" s="111">
        <v>55.383333333333333</v>
      </c>
      <c r="V7" s="112">
        <v>57.254207252473392</v>
      </c>
      <c r="W7" s="113"/>
      <c r="X7" s="116"/>
      <c r="Y7" s="12"/>
      <c r="Z7" s="198"/>
      <c r="AA7" s="282"/>
      <c r="AB7" s="283"/>
      <c r="AC7" s="12">
        <v>1</v>
      </c>
      <c r="AD7" s="198"/>
      <c r="AE7" s="117">
        <f>M7-J7</f>
        <v>-211.13582887700477</v>
      </c>
      <c r="AF7" s="110">
        <f>M7/J7</f>
        <v>0.89443208556149767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1786.8074831843242</v>
      </c>
      <c r="N21" s="138">
        <f>M21/L21</f>
        <v>75.498907740182702</v>
      </c>
      <c r="O21" s="139">
        <f>L21-I21</f>
        <v>0</v>
      </c>
      <c r="P21" s="140">
        <f>N21-K21</f>
        <v>-9.008134513338419</v>
      </c>
      <c r="Q21" s="141">
        <f>N21/K21</f>
        <v>0.89340374159216207</v>
      </c>
      <c r="R21" s="294"/>
      <c r="S21" s="142">
        <v>0.29166666666666669</v>
      </c>
      <c r="T21" s="143">
        <v>0.54253472222222221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8</v>
      </c>
      <c r="AD21" s="180">
        <f>SUM(AD5:AD20)</f>
        <v>0</v>
      </c>
      <c r="AE21" s="168">
        <f>M21-J21</f>
        <v>-213.19251681567584</v>
      </c>
      <c r="AF21" s="141">
        <f>M21/J21</f>
        <v>0.89340374159216207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2504</v>
      </c>
      <c r="G22" s="148">
        <f t="shared" ref="G22:G25" si="5">E22*F22</f>
        <v>134615.04000000001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1785.8960953011253</v>
      </c>
      <c r="N22" s="152">
        <f>M22/L22</f>
        <v>89.29480476505627</v>
      </c>
      <c r="O22" s="154">
        <f>L22-I22</f>
        <v>0</v>
      </c>
      <c r="P22" s="155">
        <f>N22-K22</f>
        <v>-10.70519523494373</v>
      </c>
      <c r="Q22" s="156">
        <f>N22/K22</f>
        <v>0.89294804765056268</v>
      </c>
      <c r="R22" s="292">
        <f>Q38</f>
        <v>0.88315305817575296</v>
      </c>
      <c r="S22" s="157">
        <v>0.29166666666666669</v>
      </c>
      <c r="T22" s="48">
        <v>0.35008101851851853</v>
      </c>
      <c r="U22" s="159"/>
      <c r="V22" s="160">
        <v>84.12583486536353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-214.10390469887466</v>
      </c>
      <c r="AF22" s="156">
        <f>M22/J22</f>
        <v>0.89294804765056268</v>
      </c>
      <c r="AG22" s="362">
        <f>AF38</f>
        <v>0.8934222797824477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1445</v>
      </c>
      <c r="G23" s="103">
        <f t="shared" si="5"/>
        <v>68449.649999999994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0.35347222222222224</v>
      </c>
      <c r="T23" s="48">
        <v>0.38717592592592592</v>
      </c>
      <c r="U23" s="111">
        <v>4.8833333333333506</v>
      </c>
      <c r="V23" s="112">
        <v>48.544232922732363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1907</v>
      </c>
      <c r="G24" s="103">
        <f t="shared" si="5"/>
        <v>136445.85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1788.032675044883</v>
      </c>
      <c r="N24" s="106">
        <f>M24/L24</f>
        <v>81.274212502040143</v>
      </c>
      <c r="O24" s="108">
        <f>L24-I24</f>
        <v>0</v>
      </c>
      <c r="P24" s="109">
        <f>N24-K24</f>
        <v>-9.6348784070507634</v>
      </c>
      <c r="Q24" s="110">
        <f>N24/K24</f>
        <v>0.89401633752244158</v>
      </c>
      <c r="R24" s="293"/>
      <c r="S24" s="47">
        <v>0.39097222222222222</v>
      </c>
      <c r="T24" s="48">
        <v>0.43540509259259258</v>
      </c>
      <c r="U24" s="111">
        <v>5.4666666666666686</v>
      </c>
      <c r="V24" s="112">
        <v>63.992119158072903</v>
      </c>
      <c r="W24" s="113">
        <v>0.43540509259259258</v>
      </c>
      <c r="X24" s="116">
        <v>0.47291666666666665</v>
      </c>
      <c r="Y24" s="12"/>
      <c r="Z24" s="198"/>
      <c r="AA24" s="282"/>
      <c r="AB24" s="283"/>
      <c r="AC24" s="12">
        <v>1</v>
      </c>
      <c r="AD24" s="198"/>
      <c r="AE24" s="117">
        <f>M24-J24</f>
        <v>-211.96732495511696</v>
      </c>
      <c r="AF24" s="110">
        <f>M24/J24</f>
        <v>0.89401633752244147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2248</v>
      </c>
      <c r="G25" s="103">
        <f t="shared" si="5"/>
        <v>133845.91999999998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1787.4494679135737</v>
      </c>
      <c r="N25" s="106">
        <f>M25/L25</f>
        <v>77.715194257111904</v>
      </c>
      <c r="O25" s="108">
        <f>L25-I25</f>
        <v>0</v>
      </c>
      <c r="P25" s="109">
        <f>N25-K25</f>
        <v>-9.2413274820185336</v>
      </c>
      <c r="Q25" s="110">
        <f>N25/K25</f>
        <v>0.89372473395678687</v>
      </c>
      <c r="R25" s="293"/>
      <c r="S25" s="47">
        <v>0.47291666666666665</v>
      </c>
      <c r="T25" s="48">
        <v>0.52531249999999996</v>
      </c>
      <c r="U25" s="111">
        <v>55</v>
      </c>
      <c r="V25" s="112">
        <v>75.459475873989675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-212.5505320864263</v>
      </c>
      <c r="AF25" s="110">
        <f>M25/J25</f>
        <v>0.89372473395678687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1786.8445595648955</v>
      </c>
      <c r="N38" s="138">
        <f>M38/L38</f>
        <v>82.153772853558408</v>
      </c>
      <c r="O38" s="139">
        <f>L38-I38</f>
        <v>0.25</v>
      </c>
      <c r="P38" s="140">
        <f>N38-K38</f>
        <v>-10.869482960395075</v>
      </c>
      <c r="Q38" s="141">
        <f>N38/K38</f>
        <v>0.88315305817575296</v>
      </c>
      <c r="R38" s="294"/>
      <c r="S38" s="142">
        <v>0.29166666666666669</v>
      </c>
      <c r="T38" s="143">
        <v>0.52531249999999996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6</v>
      </c>
      <c r="AD38" s="180">
        <f>SUM(AD22:AD37)</f>
        <v>0</v>
      </c>
      <c r="AE38" s="168">
        <f>M38-J38</f>
        <v>-213.15544043510454</v>
      </c>
      <c r="AF38" s="141">
        <f>M38/J38</f>
        <v>0.8934222797824477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1360</v>
      </c>
      <c r="G39" s="148">
        <f t="shared" ref="G39:G41" si="9">E39*F39</f>
        <v>80702.400000000009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1787.4164953622474</v>
      </c>
      <c r="N39" s="152">
        <f>M39/L39</f>
        <v>74.475687306760307</v>
      </c>
      <c r="O39" s="154">
        <f>L39-I39</f>
        <v>0</v>
      </c>
      <c r="P39" s="155">
        <f>N39-K39</f>
        <v>-8.8576460265730219</v>
      </c>
      <c r="Q39" s="156">
        <f>N39/K39</f>
        <v>0.89370824768112378</v>
      </c>
      <c r="R39" s="292">
        <f>Q55</f>
        <v>0.89392662732300099</v>
      </c>
      <c r="S39" s="157">
        <v>0.29166666666666669</v>
      </c>
      <c r="T39" s="48">
        <v>0.32336805555555559</v>
      </c>
      <c r="U39" s="159"/>
      <c r="V39" s="160">
        <v>45.652482346294178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-212.58350463775264</v>
      </c>
      <c r="AF39" s="156">
        <f>M39/J39</f>
        <v>0.89370824768112367</v>
      </c>
      <c r="AG39" s="277">
        <f>AF55</f>
        <v>0.89392662732300099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2848</v>
      </c>
      <c r="G40" s="103">
        <f t="shared" si="9"/>
        <v>167092.16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1788.3770659833435</v>
      </c>
      <c r="N40" s="106">
        <f>M40/L40</f>
        <v>77.755524607971452</v>
      </c>
      <c r="O40" s="108">
        <f>L40-I40</f>
        <v>0</v>
      </c>
      <c r="P40" s="109">
        <f>N40-K40</f>
        <v>-9.2009971311589851</v>
      </c>
      <c r="Q40" s="110">
        <f>N40/K40</f>
        <v>0.89418853299167167</v>
      </c>
      <c r="R40" s="293"/>
      <c r="S40" s="47">
        <v>0.32708333333333334</v>
      </c>
      <c r="T40" s="48">
        <v>0.3934375</v>
      </c>
      <c r="U40" s="111">
        <v>5.349999999999957</v>
      </c>
      <c r="V40" s="112">
        <v>95.550319476972945</v>
      </c>
      <c r="W40" s="113"/>
      <c r="X40" s="116"/>
      <c r="Y40" s="12"/>
      <c r="Z40" s="198"/>
      <c r="AA40" s="282"/>
      <c r="AB40" s="283"/>
      <c r="AC40" s="12">
        <v>3</v>
      </c>
      <c r="AD40" s="198"/>
      <c r="AE40" s="117">
        <f>M40-J40</f>
        <v>-211.62293401665647</v>
      </c>
      <c r="AF40" s="110">
        <f>M40/J40</f>
        <v>0.89418853299167178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1919</v>
      </c>
      <c r="G41" s="103">
        <f t="shared" si="9"/>
        <v>148434.65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1787.7662025924146</v>
      </c>
      <c r="N41" s="106">
        <f>M41/L41</f>
        <v>68.760238561246723</v>
      </c>
      <c r="O41" s="108">
        <f>L41-I41</f>
        <v>0</v>
      </c>
      <c r="P41" s="109">
        <f>N41-K41</f>
        <v>-8.1628383618301967</v>
      </c>
      <c r="Q41" s="110">
        <f>N41/K41</f>
        <v>0.89388310129620741</v>
      </c>
      <c r="R41" s="293"/>
      <c r="S41" s="47">
        <v>0.39652777777777776</v>
      </c>
      <c r="T41" s="48">
        <v>0.44124999999999998</v>
      </c>
      <c r="U41" s="111">
        <v>5</v>
      </c>
      <c r="V41" s="112">
        <v>64.404394619966027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-212.23379740758537</v>
      </c>
      <c r="AF41" s="110">
        <f>M41/J41</f>
        <v>0.89388310129620729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1787.8532546460019</v>
      </c>
      <c r="N55" s="138">
        <f t="shared" ref="N55:N61" si="13">M55/L55</f>
        <v>73.473421423808304</v>
      </c>
      <c r="O55" s="139">
        <f t="shared" ref="O55:O61" si="14">L55-I55</f>
        <v>0</v>
      </c>
      <c r="P55" s="140">
        <f t="shared" ref="P55:P61" si="15">N55-K55</f>
        <v>-8.7183593981095129</v>
      </c>
      <c r="Q55" s="141">
        <f t="shared" ref="Q55:Q61" si="16">N55/K55</f>
        <v>0.89392662732300099</v>
      </c>
      <c r="R55" s="294"/>
      <c r="S55" s="142">
        <v>0.29166666666666669</v>
      </c>
      <c r="T55" s="143">
        <v>0.44124999999999998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7</v>
      </c>
      <c r="AD55" s="191">
        <f>SUM(AD39:AD54)</f>
        <v>0</v>
      </c>
      <c r="AE55" s="168">
        <f t="shared" ref="AE55:AE61" si="17">M55-J55</f>
        <v>-212.14674535399809</v>
      </c>
      <c r="AF55" s="141">
        <f t="shared" ref="AF55:AF61" si="18">M55/J55</f>
        <v>0.89392662732300099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3519</v>
      </c>
      <c r="G56" s="148">
        <f t="shared" ref="G56:G61" si="19">E56*F56</f>
        <v>69324.3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1" si="20">F56/V56*60</f>
        <v>1079.2819098143236</v>
      </c>
      <c r="N56" s="152">
        <f t="shared" si="13"/>
        <v>83.021685370332591</v>
      </c>
      <c r="O56" s="154">
        <f t="shared" si="14"/>
        <v>0</v>
      </c>
      <c r="P56" s="155">
        <f t="shared" si="15"/>
        <v>-9.2860069373597156</v>
      </c>
      <c r="Q56" s="156">
        <f t="shared" si="16"/>
        <v>0.89940159151193644</v>
      </c>
      <c r="R56" s="292">
        <f>Q72</f>
        <v>0.89612546752168043</v>
      </c>
      <c r="S56" s="157">
        <v>0.25</v>
      </c>
      <c r="T56" s="48">
        <v>0.3858449074074074</v>
      </c>
      <c r="U56" s="159"/>
      <c r="V56" s="160">
        <v>195.63007410762944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-120.71809018567637</v>
      </c>
      <c r="AF56" s="156">
        <f t="shared" si="18"/>
        <v>0.89940159151193633</v>
      </c>
      <c r="AG56" s="277">
        <f>AF72</f>
        <v>0.89612546752168043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459</v>
      </c>
      <c r="G57" s="103">
        <f t="shared" si="19"/>
        <v>12415.95</v>
      </c>
      <c r="H57" s="26"/>
      <c r="I57" s="104">
        <v>6</v>
      </c>
      <c r="J57" s="105">
        <v>3273</v>
      </c>
      <c r="K57" s="106">
        <f t="shared" ref="K57:K61" si="21">J57/I57</f>
        <v>545.5</v>
      </c>
      <c r="L57" s="107">
        <v>6</v>
      </c>
      <c r="M57" s="105">
        <f t="shared" si="20"/>
        <v>2963.8770168126111</v>
      </c>
      <c r="N57" s="106">
        <f t="shared" si="13"/>
        <v>493.97950280210188</v>
      </c>
      <c r="O57" s="108">
        <f t="shared" si="14"/>
        <v>0</v>
      </c>
      <c r="P57" s="109">
        <f t="shared" si="15"/>
        <v>-51.520497197898123</v>
      </c>
      <c r="Q57" s="110">
        <f t="shared" si="16"/>
        <v>0.90555362566838105</v>
      </c>
      <c r="R57" s="293"/>
      <c r="S57" s="47">
        <v>0.38958333333333328</v>
      </c>
      <c r="T57" s="48">
        <v>0.39603009259259253</v>
      </c>
      <c r="U57" s="111">
        <v>5.3833333333332689</v>
      </c>
      <c r="V57" s="112">
        <v>9.2918835173589098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-309.12298318738885</v>
      </c>
      <c r="AF57" s="110">
        <f t="shared" si="18"/>
        <v>0.90555362566838105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937</v>
      </c>
      <c r="G58" s="103">
        <f t="shared" si="19"/>
        <v>24558.77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2963.0193263350375</v>
      </c>
      <c r="N58" s="106">
        <f t="shared" si="13"/>
        <v>493.83655438917293</v>
      </c>
      <c r="O58" s="108">
        <f t="shared" si="14"/>
        <v>0</v>
      </c>
      <c r="P58" s="109">
        <f t="shared" si="15"/>
        <v>-51.663445610827068</v>
      </c>
      <c r="Q58" s="110">
        <f t="shared" si="16"/>
        <v>0.9052915754155324</v>
      </c>
      <c r="R58" s="293"/>
      <c r="S58" s="47">
        <v>0.39930555555555547</v>
      </c>
      <c r="T58" s="48">
        <v>0.41247685185185179</v>
      </c>
      <c r="U58" s="111">
        <v>4.7166666666666313</v>
      </c>
      <c r="V58" s="112">
        <v>18.973889066575406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-309.98067366496252</v>
      </c>
      <c r="AF58" s="110">
        <f t="shared" si="18"/>
        <v>0.9052915754155324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947</v>
      </c>
      <c r="G59" s="103">
        <f t="shared" si="19"/>
        <v>20758.240000000002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3264.4549763033128</v>
      </c>
      <c r="N59" s="106">
        <f t="shared" si="13"/>
        <v>544.07582938388543</v>
      </c>
      <c r="O59" s="108">
        <f t="shared" si="14"/>
        <v>0</v>
      </c>
      <c r="P59" s="109">
        <f t="shared" si="15"/>
        <v>-55.924170616114566</v>
      </c>
      <c r="Q59" s="110">
        <f t="shared" si="16"/>
        <v>0.90679304897314239</v>
      </c>
      <c r="R59" s="293"/>
      <c r="S59" s="47">
        <v>0.41597222222222213</v>
      </c>
      <c r="T59" s="48">
        <v>0.42805555555555547</v>
      </c>
      <c r="U59" s="111">
        <v>5.0333333333332941</v>
      </c>
      <c r="V59" s="112">
        <v>17.405662020905947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-335.54502369668717</v>
      </c>
      <c r="AF59" s="200">
        <f t="shared" si="18"/>
        <v>0.9067930489731425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2015</v>
      </c>
      <c r="G60" s="103">
        <f t="shared" si="19"/>
        <v>61175.4</v>
      </c>
      <c r="H60" s="13"/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2601.1997052631559</v>
      </c>
      <c r="N60" s="106">
        <f t="shared" si="13"/>
        <v>236.47270047846871</v>
      </c>
      <c r="O60" s="108">
        <f t="shared" si="14"/>
        <v>0</v>
      </c>
      <c r="P60" s="109">
        <f t="shared" si="15"/>
        <v>-36.254572248804038</v>
      </c>
      <c r="Q60" s="110">
        <f t="shared" si="16"/>
        <v>0.8670665684210519</v>
      </c>
      <c r="R60" s="293"/>
      <c r="S60" s="47">
        <v>0.43124999999999991</v>
      </c>
      <c r="T60" s="48">
        <v>0.46351851851851844</v>
      </c>
      <c r="U60" s="111">
        <v>4.5999999999999996</v>
      </c>
      <c r="V60" s="112">
        <v>46.478553628687614</v>
      </c>
      <c r="W60" s="113">
        <v>0.46351851851851844</v>
      </c>
      <c r="X60" s="116">
        <v>0.50138888888888877</v>
      </c>
      <c r="Y60" s="12"/>
      <c r="Z60" s="198"/>
      <c r="AA60" s="282"/>
      <c r="AB60" s="283"/>
      <c r="AC60" s="12">
        <v>1</v>
      </c>
      <c r="AD60" s="198"/>
      <c r="AE60" s="199">
        <f t="shared" si="17"/>
        <v>-398.80029473684408</v>
      </c>
      <c r="AF60" s="200">
        <f t="shared" si="18"/>
        <v>0.86706656842105201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2197</v>
      </c>
      <c r="G61" s="121">
        <f t="shared" si="19"/>
        <v>65844.09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2484.1730769230762</v>
      </c>
      <c r="N61" s="106">
        <f t="shared" si="13"/>
        <v>118.29395604395602</v>
      </c>
      <c r="O61" s="108">
        <f t="shared" si="14"/>
        <v>0</v>
      </c>
      <c r="P61" s="109">
        <f t="shared" si="15"/>
        <v>-14.563186813186846</v>
      </c>
      <c r="Q61" s="110">
        <f t="shared" si="16"/>
        <v>0.89038461538461511</v>
      </c>
      <c r="R61" s="293"/>
      <c r="S61" s="47">
        <v>0.50138888888888877</v>
      </c>
      <c r="T61" s="120">
        <v>0.53822916666666654</v>
      </c>
      <c r="U61" s="111">
        <v>54.533333333333275</v>
      </c>
      <c r="V61" s="112">
        <v>53.063935530318872</v>
      </c>
      <c r="W61" s="113"/>
      <c r="X61" s="116"/>
      <c r="Y61" s="12"/>
      <c r="Z61" s="198"/>
      <c r="AA61" s="282"/>
      <c r="AB61" s="283"/>
      <c r="AC61" s="12">
        <v>1</v>
      </c>
      <c r="AD61" s="198"/>
      <c r="AE61" s="199">
        <f t="shared" si="17"/>
        <v>-305.82692307692378</v>
      </c>
      <c r="AF61" s="200">
        <f t="shared" si="18"/>
        <v>0.89038461538461511</v>
      </c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</v>
      </c>
      <c r="J72" s="137">
        <f t="shared" si="22"/>
        <v>2856</v>
      </c>
      <c r="K72" s="138">
        <f t="shared" ref="K72" si="23">J72/I72</f>
        <v>272</v>
      </c>
      <c r="L72" s="136">
        <f t="shared" ref="L72:M72" si="24">AVERAGE(L56:L71)</f>
        <v>10.5</v>
      </c>
      <c r="M72" s="137">
        <f t="shared" si="24"/>
        <v>2559.3343352419192</v>
      </c>
      <c r="N72" s="138">
        <f>M72/L72</f>
        <v>243.74612716589706</v>
      </c>
      <c r="O72" s="139">
        <f>L72-I72</f>
        <v>0</v>
      </c>
      <c r="P72" s="140">
        <f>N72-K72</f>
        <v>-28.253872834102935</v>
      </c>
      <c r="Q72" s="141">
        <f>N72/K72</f>
        <v>0.89612546752168043</v>
      </c>
      <c r="R72" s="294"/>
      <c r="S72" s="142">
        <v>0.25</v>
      </c>
      <c r="T72" s="143">
        <v>0.53822916666666654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>M72-J72</f>
        <v>-296.66566475808077</v>
      </c>
      <c r="AF72" s="141">
        <f>M72/J72</f>
        <v>0.89612546752168043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1305</v>
      </c>
      <c r="G73" s="148">
        <f t="shared" ref="G73:G74" si="25">E73*F73</f>
        <v>75911.850000000006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1606.2428571428613</v>
      </c>
      <c r="N73" s="152">
        <f>M73/L73</f>
        <v>84.539097744361129</v>
      </c>
      <c r="O73" s="154">
        <f>L73-I73</f>
        <v>0</v>
      </c>
      <c r="P73" s="155">
        <f>N73-K73</f>
        <v>-10.197744360902036</v>
      </c>
      <c r="Q73" s="156">
        <f>N73/K73</f>
        <v>0.89235714285714518</v>
      </c>
      <c r="R73" s="292">
        <f>Q89</f>
        <v>0.89252089473545559</v>
      </c>
      <c r="S73" s="157">
        <v>0.70833333333333337</v>
      </c>
      <c r="T73" s="48">
        <v>0.74217592592592596</v>
      </c>
      <c r="U73" s="159"/>
      <c r="V73" s="160">
        <v>48.747298487152676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-193.75714285713866</v>
      </c>
      <c r="AF73" s="156">
        <f>M73/J73</f>
        <v>0.89235714285714518</v>
      </c>
      <c r="AG73" s="277">
        <f>AF89</f>
        <v>0.89252089473545559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2270</v>
      </c>
      <c r="G74" s="103">
        <f t="shared" si="25"/>
        <v>102104.59999999999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1606.8323639047792</v>
      </c>
      <c r="N74" s="106">
        <f>M74/L74</f>
        <v>76.515826852608527</v>
      </c>
      <c r="O74" s="108">
        <f>L74-I74</f>
        <v>0</v>
      </c>
      <c r="P74" s="109">
        <f>N74-K74</f>
        <v>-9.1984588616771816</v>
      </c>
      <c r="Q74" s="110">
        <f>N74/K74</f>
        <v>0.89268464661376623</v>
      </c>
      <c r="R74" s="293"/>
      <c r="S74" s="47">
        <v>0.74513888888888891</v>
      </c>
      <c r="T74" s="48">
        <v>0.80399305555555556</v>
      </c>
      <c r="U74" s="111">
        <v>5</v>
      </c>
      <c r="V74" s="112">
        <v>84.763042529849869</v>
      </c>
      <c r="W74" s="113"/>
      <c r="X74" s="116"/>
      <c r="Y74" s="12"/>
      <c r="Z74" s="198"/>
      <c r="AA74" s="282"/>
      <c r="AB74" s="283"/>
      <c r="AC74" s="12">
        <v>2</v>
      </c>
      <c r="AD74" s="198"/>
      <c r="AE74" s="117">
        <f>M74-J74</f>
        <v>-193.16763609522081</v>
      </c>
      <c r="AF74" s="110">
        <f>M74/J74</f>
        <v>0.89268464661376623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1606.5376105238201</v>
      </c>
      <c r="N89" s="138">
        <f>M89/L89</f>
        <v>80.326880526191005</v>
      </c>
      <c r="O89" s="139">
        <f>L89-I89</f>
        <v>0</v>
      </c>
      <c r="P89" s="140">
        <f>N89-K89</f>
        <v>-9.6731194738089954</v>
      </c>
      <c r="Q89" s="141">
        <f>N89/K89</f>
        <v>0.89252089473545559</v>
      </c>
      <c r="R89" s="294"/>
      <c r="S89" s="142">
        <v>0.70833333333333337</v>
      </c>
      <c r="T89" s="143">
        <v>0.80399305555555556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3</v>
      </c>
      <c r="AD89" s="180">
        <f t="shared" si="31"/>
        <v>0</v>
      </c>
      <c r="AE89" s="168">
        <f>M89-J89</f>
        <v>-193.46238947617985</v>
      </c>
      <c r="AF89" s="141">
        <f>M89/J89</f>
        <v>0.89252089473545559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960</v>
      </c>
      <c r="G90" s="148">
        <f t="shared" ref="G90:G91" si="32">E90*F90</f>
        <v>51926.400000000001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1786</v>
      </c>
      <c r="N90" s="152">
        <f>M90/L90</f>
        <v>89.3</v>
      </c>
      <c r="O90" s="154">
        <f>L90-I90</f>
        <v>1</v>
      </c>
      <c r="P90" s="155">
        <f>N90-K90</f>
        <v>-15.963157894736838</v>
      </c>
      <c r="Q90" s="156">
        <f>N90/K90</f>
        <v>0.84835000000000005</v>
      </c>
      <c r="R90" s="292">
        <f>Q106</f>
        <v>0.87087574781659394</v>
      </c>
      <c r="S90" s="157">
        <v>0.70833333333333337</v>
      </c>
      <c r="T90" s="48">
        <v>0.73072916666666665</v>
      </c>
      <c r="U90" s="159"/>
      <c r="V90" s="160">
        <v>32.250839865621501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-214</v>
      </c>
      <c r="AF90" s="156">
        <f>M90/J90</f>
        <v>0.89300000000000002</v>
      </c>
      <c r="AG90" s="362">
        <f>AF106</f>
        <v>0.89320589519650662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1529</v>
      </c>
      <c r="G91" s="103">
        <f t="shared" si="32"/>
        <v>77474.430000000008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1786.8235807860267</v>
      </c>
      <c r="N91" s="106">
        <f>M91/L91</f>
        <v>89.341179039301338</v>
      </c>
      <c r="O91" s="108">
        <f>L91-I91</f>
        <v>0</v>
      </c>
      <c r="P91" s="109">
        <f>N91-K91</f>
        <v>-10.658820960698662</v>
      </c>
      <c r="Q91" s="110">
        <f>N91/K91</f>
        <v>0.89341179039301333</v>
      </c>
      <c r="R91" s="293"/>
      <c r="S91" s="47">
        <v>0.73402777777777783</v>
      </c>
      <c r="T91" s="48">
        <v>0.76967592592592604</v>
      </c>
      <c r="U91" s="111">
        <v>4.750000000000103</v>
      </c>
      <c r="V91" s="112">
        <v>51.342505766374217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-213.1764192139733</v>
      </c>
      <c r="AF91" s="110">
        <f>M91/J91</f>
        <v>0.89341179039301333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120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1786.4117903930132</v>
      </c>
      <c r="N106" s="138">
        <f>M106/L106</f>
        <v>89.320589519650667</v>
      </c>
      <c r="O106" s="139">
        <f>L106-I106</f>
        <v>0.5</v>
      </c>
      <c r="P106" s="140">
        <f>N106-K106</f>
        <v>-13.243513044451902</v>
      </c>
      <c r="Q106" s="141">
        <f>N106/K106</f>
        <v>0.87087574781659394</v>
      </c>
      <c r="R106" s="294"/>
      <c r="S106" s="142">
        <v>0.70833333333333337</v>
      </c>
      <c r="T106" s="143">
        <v>0.76967592592592604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3</v>
      </c>
      <c r="AD106" s="180">
        <f t="shared" si="38"/>
        <v>0</v>
      </c>
      <c r="AE106" s="168">
        <f>M106-J106</f>
        <v>-213.58820960698677</v>
      </c>
      <c r="AF106" s="141">
        <f>M106/J106</f>
        <v>0.89320589519650662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1712</v>
      </c>
      <c r="G107" s="148">
        <f t="shared" ref="G107:G109" si="39">E107*F107</f>
        <v>81491.199999999997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1790.2552486187844</v>
      </c>
      <c r="N107" s="152">
        <f>M107/L107</f>
        <v>77.837184722555847</v>
      </c>
      <c r="O107" s="154">
        <f>L107-I107</f>
        <v>0</v>
      </c>
      <c r="P107" s="155">
        <f>N107-K107</f>
        <v>-9.1193370165745904</v>
      </c>
      <c r="Q107" s="156">
        <f>N107/K107</f>
        <v>0.89512762430939219</v>
      </c>
      <c r="R107" s="292">
        <f>Q123</f>
        <v>0.89455859593711862</v>
      </c>
      <c r="S107" s="157">
        <v>0.70833333333333337</v>
      </c>
      <c r="T107" s="48">
        <v>0.74817129629629631</v>
      </c>
      <c r="U107" s="159"/>
      <c r="V107" s="160">
        <v>57.377293030840384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-209.74475138121556</v>
      </c>
      <c r="AF107" s="156">
        <f>M107/J107</f>
        <v>0.89512762430939219</v>
      </c>
      <c r="AG107" s="277">
        <f>AF123</f>
        <v>0.89455859593711862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1582</v>
      </c>
      <c r="G108" s="103">
        <f t="shared" si="39"/>
        <v>89968.34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1788.6212968471141</v>
      </c>
      <c r="N108" s="106">
        <f>M108/L108</f>
        <v>77.766143341178875</v>
      </c>
      <c r="O108" s="108">
        <f>L108-I108</f>
        <v>0</v>
      </c>
      <c r="P108" s="109">
        <f>N108-K108</f>
        <v>-9.1903783979515623</v>
      </c>
      <c r="Q108" s="110">
        <f>N108/K108</f>
        <v>0.89431064842355701</v>
      </c>
      <c r="R108" s="293"/>
      <c r="S108" s="47">
        <v>0.75208333333333333</v>
      </c>
      <c r="T108" s="48">
        <v>0.78893518518518513</v>
      </c>
      <c r="U108" s="111">
        <v>5.633333333333308</v>
      </c>
      <c r="V108" s="112">
        <v>53.068807895399601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-211.37870315288592</v>
      </c>
      <c r="AF108" s="110">
        <f>M108/J108</f>
        <v>0.89431064842355701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1868</v>
      </c>
      <c r="G109" s="103">
        <f t="shared" si="39"/>
        <v>106083.72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1788.4750301568126</v>
      </c>
      <c r="N109" s="106">
        <f>M109/L109</f>
        <v>77.75978391986142</v>
      </c>
      <c r="O109" s="108">
        <f>L109-I109</f>
        <v>0</v>
      </c>
      <c r="P109" s="109">
        <f>N109-K109</f>
        <v>-9.1967378192690177</v>
      </c>
      <c r="Q109" s="110">
        <f>N109/K109</f>
        <v>0.89423751507840632</v>
      </c>
      <c r="R109" s="293"/>
      <c r="S109" s="47">
        <v>0.79305555555555551</v>
      </c>
      <c r="T109" s="48">
        <v>0.83657407407407403</v>
      </c>
      <c r="U109" s="111">
        <v>5.9333333333333549</v>
      </c>
      <c r="V109" s="112">
        <v>62.667914346096786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-211.52496984318736</v>
      </c>
      <c r="AF109" s="110">
        <f>M109/J109</f>
        <v>0.89423751507840632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1789.1171918742373</v>
      </c>
      <c r="N123" s="138">
        <f>M123/L123</f>
        <v>77.787703994532052</v>
      </c>
      <c r="O123" s="139">
        <f>L123-I123</f>
        <v>0</v>
      </c>
      <c r="P123" s="140">
        <f>N123-K123</f>
        <v>-9.1688177445983854</v>
      </c>
      <c r="Q123" s="141">
        <f>N123/K123</f>
        <v>0.89455859593711862</v>
      </c>
      <c r="R123" s="294"/>
      <c r="S123" s="142">
        <v>0.70833333333333337</v>
      </c>
      <c r="T123" s="143">
        <v>0.83657407407407403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3</v>
      </c>
      <c r="AD123" s="180">
        <f t="shared" si="45"/>
        <v>0</v>
      </c>
      <c r="AE123" s="168">
        <f>M123-J123</f>
        <v>-210.88280812576272</v>
      </c>
      <c r="AF123" s="141">
        <f>M123/J123</f>
        <v>0.89455859593711862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206" priority="3" operator="greaterThan">
      <formula>0</formula>
    </cfRule>
  </conditionalFormatting>
  <conditionalFormatting sqref="P5:P123 AE5:AE123">
    <cfRule type="cellIs" dxfId="205" priority="6" operator="lessThan">
      <formula>0</formula>
    </cfRule>
  </conditionalFormatting>
  <conditionalFormatting sqref="Q5:Q123 AF5:AF123">
    <cfRule type="cellIs" dxfId="204" priority="4" operator="greaterThan">
      <formula>1</formula>
    </cfRule>
    <cfRule type="cellIs" dxfId="203" priority="5" operator="lessThan">
      <formula>0.8</formula>
    </cfRule>
  </conditionalFormatting>
  <conditionalFormatting sqref="AG5 R5:R123 AG39:AG90">
    <cfRule type="cellIs" dxfId="202" priority="7" operator="lessThan">
      <formula>0.8</formula>
    </cfRule>
  </conditionalFormatting>
  <conditionalFormatting sqref="AG22">
    <cfRule type="cellIs" dxfId="201" priority="9" operator="lessThan">
      <formula>0.8</formula>
    </cfRule>
  </conditionalFormatting>
  <conditionalFormatting sqref="AG37">
    <cfRule type="cellIs" dxfId="200" priority="8" operator="lessThan">
      <formula>0.8</formula>
    </cfRule>
  </conditionalFormatting>
  <conditionalFormatting sqref="AG105">
    <cfRule type="cellIs" dxfId="199" priority="2" operator="lessThan">
      <formula>0.8</formula>
    </cfRule>
  </conditionalFormatting>
  <conditionalFormatting sqref="AG107:AG123">
    <cfRule type="cellIs" dxfId="198" priority="1" operator="lessThan">
      <formula>0.8</formula>
    </cfRule>
  </conditionalFormatting>
  <dataValidations count="1">
    <dataValidation type="list" allowBlank="1" showInputMessage="1" showErrorMessage="1" sqref="AA5:AB123" xr:uid="{84288ECB-ECB3-4E66-A52E-9AF5B2B38AA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E4D82-502D-4B81-AD46-304114220DBF}">
  <sheetPr codeName="工作表61">
    <tabColor theme="8" tint="0.59999389629810485"/>
  </sheetPr>
  <dimension ref="B1:AR42"/>
  <sheetViews>
    <sheetView zoomScale="70" zoomScaleNormal="70" workbookViewId="0">
      <selection activeCell="T25" sqref="T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231</v>
      </c>
      <c r="D3" s="266"/>
      <c r="E3" s="3" t="s">
        <v>2</v>
      </c>
      <c r="F3" s="267">
        <f>'0409(18度C)'!D1+'0409(4度C)'!D1</f>
        <v>155377</v>
      </c>
      <c r="G3" s="268"/>
      <c r="H3" s="3" t="s">
        <v>3</v>
      </c>
      <c r="I3" s="269">
        <f>'0409(18度C)'!F1+'0409(4度C)'!F1</f>
        <v>4626484.2399999993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457.32236466719093</v>
      </c>
      <c r="F6" s="244" t="e">
        <f>AVERAGE(#REF!,D14:K14)</f>
        <v>#REF!</v>
      </c>
      <c r="G6" s="245">
        <f>AVERAGE(D14:K14)</f>
        <v>132.95754674937513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699.44444444444446</v>
      </c>
      <c r="N6" s="246"/>
      <c r="O6" s="232">
        <f>'0409(4度C)'!Y2</f>
        <v>0</v>
      </c>
      <c r="P6" s="232">
        <f>'0409(4度C)'!Z2</f>
        <v>0</v>
      </c>
      <c r="Q6" s="232">
        <f>'0409(4度C)'!AC2</f>
        <v>48</v>
      </c>
      <c r="R6" s="232">
        <f>'0409(4度C)'!AD2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407.25961584627078</v>
      </c>
      <c r="F7" s="240" t="e">
        <f>AVERAGE(#REF!,D15:K15)</f>
        <v>#REF!</v>
      </c>
      <c r="G7" s="241">
        <f>AVERAGE(D15:K15)</f>
        <v>118.10783622867845</v>
      </c>
      <c r="H7" s="242"/>
      <c r="I7" s="241">
        <f>AVERAGE(L15:O15)</f>
        <v>82.522191017613579</v>
      </c>
      <c r="J7" s="242"/>
      <c r="K7" s="241">
        <f>AVERAGE(D33:O33)</f>
        <v>661.73899851086969</v>
      </c>
      <c r="L7" s="242"/>
      <c r="M7" s="241">
        <f>AVERAGE(P33:X33)</f>
        <v>621.86523575460728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0.88919731839219385</v>
      </c>
      <c r="F8" s="236" t="e">
        <f>AVERAGE(D16:K16,#REF!)</f>
        <v>#REF!</v>
      </c>
      <c r="G8" s="225">
        <f>AVERAGE(D16:K16)</f>
        <v>0.88928939269780738</v>
      </c>
      <c r="H8" s="226"/>
      <c r="I8" s="225">
        <f>AVERAGE(L16:O16)</f>
        <v>0.88643656288111006</v>
      </c>
      <c r="J8" s="226"/>
      <c r="K8" s="225">
        <f>AVERAGE(D34:O34)</f>
        <v>0.89080264179990287</v>
      </c>
      <c r="L8" s="226"/>
      <c r="M8" s="225">
        <f>AVERAGE(P34:X34)</f>
        <v>0.88916915646025629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272.10810810810813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75.493273937365799</v>
      </c>
      <c r="F15" s="35">
        <v>82.149175152408986</v>
      </c>
      <c r="G15" s="35">
        <v>73.467941971753504</v>
      </c>
      <c r="H15" s="35">
        <v>241.32095385318553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80.358380526191013</v>
      </c>
      <c r="N15" s="35">
        <v>89.403097227769877</v>
      </c>
      <c r="O15" s="38">
        <v>77.805095298879863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0.89333707492549541</v>
      </c>
      <c r="F16" s="43">
        <f t="shared" si="0"/>
        <v>0.88310363288839666</v>
      </c>
      <c r="G16" s="43">
        <f t="shared" si="0"/>
        <v>0.89385996065633422</v>
      </c>
      <c r="H16" s="43">
        <f t="shared" si="0"/>
        <v>0.88685690232100356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0.89287089473545567</v>
      </c>
      <c r="N16" s="43">
        <f t="shared" si="1"/>
        <v>0.87168019797075624</v>
      </c>
      <c r="O16" s="46">
        <f t="shared" si="1"/>
        <v>0.89475859593711837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0.57238425925925918</v>
      </c>
      <c r="F18" s="48">
        <v>0.56597222222222221</v>
      </c>
      <c r="G18" s="48">
        <v>0.50778935185185181</v>
      </c>
      <c r="H18" s="48">
        <v>0.60085648148148141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0.79847222222222225</v>
      </c>
      <c r="N18" s="48">
        <v>0.77559027777777778</v>
      </c>
      <c r="O18" s="50">
        <v>0.82961805555555557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7</v>
      </c>
      <c r="G21" s="52">
        <v>7</v>
      </c>
      <c r="H21" s="52">
        <v>15</v>
      </c>
      <c r="I21" s="52"/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10.571428571428571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977.77777777777783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288.28629360176416</v>
      </c>
      <c r="H33" s="35">
        <v>389.88278319380851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990.55937093275588</v>
      </c>
      <c r="N33" s="35">
        <v>892.97682185491237</v>
      </c>
      <c r="O33" s="35">
        <v>746.98972297110799</v>
      </c>
      <c r="P33" s="34">
        <v>267.08719566337504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592.43440915519591</v>
      </c>
      <c r="W33" s="35">
        <v>871.66632997531372</v>
      </c>
      <c r="X33" s="38">
        <v>756.27300822454436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0.87674697538680857</v>
      </c>
      <c r="H34" s="43">
        <f>H33/H32</f>
        <v>0.89972949967801963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0.90050851902977802</v>
      </c>
      <c r="N34" s="43">
        <f>N33/N32</f>
        <v>0.88775473517739822</v>
      </c>
      <c r="O34" s="43">
        <f>O33/O32</f>
        <v>0.88927347972750947</v>
      </c>
      <c r="P34" s="42">
        <f>P33/P32</f>
        <v>0.89029065221125014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0.88865161373279389</v>
      </c>
      <c r="W34" s="43">
        <f>W33/W32</f>
        <v>0.89147692838384351</v>
      </c>
      <c r="X34" s="46">
        <f>X33/X32</f>
        <v>0.88625743151313785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0.4378009259259259</v>
      </c>
      <c r="H36" s="48">
        <v>0.32754629629629628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0.4009490740740741</v>
      </c>
      <c r="N36" s="48">
        <v>0.5160069444444445</v>
      </c>
      <c r="O36" s="48">
        <v>0.50839120370370372</v>
      </c>
      <c r="P36" s="47">
        <v>0.79046296296296303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0.84373842592592596</v>
      </c>
      <c r="W36" s="48">
        <v>1.1168634259259258</v>
      </c>
      <c r="X36" s="50">
        <v>1.1312615740740737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3.375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9307E-B04C-4DD1-851B-672E35CE0372}">
  <sheetPr codeName="工作表62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Q21" sqref="Q21"/>
      <selection pane="bottomLeft" activeCell="Q21" sqref="Q21"/>
    </sheetView>
  </sheetViews>
  <sheetFormatPr defaultColWidth="7.109375" defaultRowHeight="15.75"/>
  <cols>
    <col min="1" max="1" width="13.44140625" style="5" customWidth="1"/>
    <col min="2" max="2" width="10.77734375" style="145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103501</v>
      </c>
      <c r="E1" s="88" t="s">
        <v>3</v>
      </c>
      <c r="F1" s="89">
        <f>SUM(G5:G157)</f>
        <v>2018343.82</v>
      </c>
      <c r="G1" s="90" t="s">
        <v>84</v>
      </c>
      <c r="H1" s="91">
        <f>L21+L38+L55+L72+L89+L106+L123+L140+L157</f>
        <v>50.199242424242428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46121</v>
      </c>
      <c r="B2" s="343"/>
      <c r="C2" s="92" t="s">
        <v>40</v>
      </c>
      <c r="D2" s="93">
        <f>AVERAGE(N21,N38,N55,N72,N89,N106,N123,N140,N157)</f>
        <v>644.01732617475307</v>
      </c>
      <c r="E2" s="93" t="s">
        <v>91</v>
      </c>
      <c r="F2" s="94">
        <f>F1/D1</f>
        <v>19.500718060695068</v>
      </c>
      <c r="G2" s="95" t="s">
        <v>92</v>
      </c>
      <c r="H2" s="96">
        <f>COUNT(H5:H157)</f>
        <v>8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839</v>
      </c>
      <c r="G5" s="148">
        <f t="shared" ref="G5:G10" si="0">E5*F5</f>
        <v>14992.93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2260.5815098468297</v>
      </c>
      <c r="N5" s="152">
        <f t="shared" ref="N5:N10" si="2">M5/L5</f>
        <v>376.7635849744716</v>
      </c>
      <c r="O5" s="154">
        <f t="shared" ref="O5:O10" si="3">L5-I5</f>
        <v>0</v>
      </c>
      <c r="P5" s="155">
        <f t="shared" ref="P5:P10" si="4">N5-K5</f>
        <v>-39.903081692195087</v>
      </c>
      <c r="Q5" s="156">
        <f t="shared" ref="Q5:Q10" si="5">N5/K5</f>
        <v>0.90423260393873184</v>
      </c>
      <c r="R5" s="292">
        <f>Q21</f>
        <v>0.87674697538680857</v>
      </c>
      <c r="S5" s="157">
        <v>0.25</v>
      </c>
      <c r="T5" s="48">
        <v>0.26546296296296296</v>
      </c>
      <c r="U5" s="159"/>
      <c r="V5" s="160">
        <v>22.268606454014076</v>
      </c>
      <c r="W5" s="161"/>
      <c r="X5" s="162"/>
      <c r="Y5" s="295"/>
      <c r="Z5" s="296"/>
      <c r="AA5" s="115">
        <f t="shared" ref="AA5:AA10" si="6">M5-J5</f>
        <v>-239.4184901531703</v>
      </c>
      <c r="AB5" s="156">
        <f t="shared" ref="AB5:AB10" si="7">M5/J5</f>
        <v>0.90423260393873184</v>
      </c>
      <c r="AC5" s="277">
        <f>AB21</f>
        <v>0.87674697538680857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1587</v>
      </c>
      <c r="G6" s="103">
        <f t="shared" si="0"/>
        <v>31263.899999999998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2260.1012981903996</v>
      </c>
      <c r="N6" s="106">
        <f t="shared" si="2"/>
        <v>376.68354969839993</v>
      </c>
      <c r="O6" s="108">
        <f t="shared" si="3"/>
        <v>0</v>
      </c>
      <c r="P6" s="109">
        <f t="shared" si="4"/>
        <v>-39.983116968266756</v>
      </c>
      <c r="Q6" s="110">
        <f t="shared" si="5"/>
        <v>0.9040405192761598</v>
      </c>
      <c r="R6" s="293"/>
      <c r="S6" s="47">
        <v>0.26944444444444443</v>
      </c>
      <c r="T6" s="48">
        <v>0.2986921296296296</v>
      </c>
      <c r="U6" s="111">
        <v>5.7333333333333236</v>
      </c>
      <c r="V6" s="112">
        <v>42.130854964881443</v>
      </c>
      <c r="W6" s="113"/>
      <c r="X6" s="116"/>
      <c r="Y6" s="282"/>
      <c r="Z6" s="283"/>
      <c r="AA6" s="117">
        <f t="shared" si="6"/>
        <v>-239.89870180960042</v>
      </c>
      <c r="AB6" s="110">
        <f t="shared" si="7"/>
        <v>0.9040405192761598</v>
      </c>
      <c r="AC6" s="278"/>
    </row>
    <row r="7" spans="1:29" ht="15.75" customHeight="1">
      <c r="A7" s="288"/>
      <c r="B7" s="100" t="s">
        <v>114</v>
      </c>
      <c r="C7" s="280" t="s">
        <v>119</v>
      </c>
      <c r="D7" s="281"/>
      <c r="E7" s="101">
        <v>25.64</v>
      </c>
      <c r="F7" s="102">
        <v>1330</v>
      </c>
      <c r="G7" s="103">
        <f t="shared" si="0"/>
        <v>34101.200000000004</v>
      </c>
      <c r="H7" s="26"/>
      <c r="I7" s="104">
        <v>11</v>
      </c>
      <c r="J7" s="105">
        <v>3600</v>
      </c>
      <c r="K7" s="106">
        <f t="shared" si="8"/>
        <v>327.27272727272725</v>
      </c>
      <c r="L7" s="107">
        <v>11</v>
      </c>
      <c r="M7" s="105">
        <f t="shared" si="1"/>
        <v>3182.8211673151732</v>
      </c>
      <c r="N7" s="106">
        <f t="shared" si="2"/>
        <v>289.34737884683392</v>
      </c>
      <c r="O7" s="108">
        <f t="shared" si="3"/>
        <v>0</v>
      </c>
      <c r="P7" s="109">
        <f t="shared" si="4"/>
        <v>-37.925348425893333</v>
      </c>
      <c r="Q7" s="110">
        <f t="shared" si="5"/>
        <v>0.88411699092088147</v>
      </c>
      <c r="R7" s="293"/>
      <c r="S7" s="47">
        <v>0.30277777777777776</v>
      </c>
      <c r="T7" s="48">
        <v>0.32018518518518518</v>
      </c>
      <c r="U7" s="111">
        <v>5.8833333333333471</v>
      </c>
      <c r="V7" s="112">
        <v>25.072096673063864</v>
      </c>
      <c r="W7" s="113"/>
      <c r="X7" s="116"/>
      <c r="Y7" s="282"/>
      <c r="Z7" s="283"/>
      <c r="AA7" s="117">
        <f t="shared" si="6"/>
        <v>-417.17883268482683</v>
      </c>
      <c r="AB7" s="110">
        <f t="shared" si="7"/>
        <v>0.88411699092088147</v>
      </c>
      <c r="AC7" s="278"/>
    </row>
    <row r="8" spans="1:29" ht="15.75" customHeight="1">
      <c r="A8" s="288"/>
      <c r="B8" s="100" t="s">
        <v>114</v>
      </c>
      <c r="C8" s="280" t="s">
        <v>227</v>
      </c>
      <c r="D8" s="281"/>
      <c r="E8" s="101">
        <v>29.52</v>
      </c>
      <c r="F8" s="102">
        <v>3011</v>
      </c>
      <c r="G8" s="103">
        <f t="shared" si="0"/>
        <v>88884.72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3089.5845971830981</v>
      </c>
      <c r="N8" s="106">
        <f t="shared" si="2"/>
        <v>257.46538309859153</v>
      </c>
      <c r="O8" s="108">
        <f t="shared" si="3"/>
        <v>0</v>
      </c>
      <c r="P8" s="109">
        <f t="shared" si="4"/>
        <v>-42.534616901408469</v>
      </c>
      <c r="Q8" s="110">
        <f t="shared" si="5"/>
        <v>0.85821794366197179</v>
      </c>
      <c r="R8" s="293"/>
      <c r="S8" s="47">
        <v>0.32430555555555551</v>
      </c>
      <c r="T8" s="48">
        <v>0.36490740740740735</v>
      </c>
      <c r="U8" s="111">
        <v>5.933333333333275</v>
      </c>
      <c r="V8" s="112">
        <v>58.473880328350674</v>
      </c>
      <c r="W8" s="113"/>
      <c r="X8" s="116"/>
      <c r="Y8" s="282"/>
      <c r="Z8" s="283"/>
      <c r="AA8" s="117">
        <f t="shared" si="6"/>
        <v>-510.41540281690186</v>
      </c>
      <c r="AB8" s="110">
        <f t="shared" si="7"/>
        <v>0.85821794366197168</v>
      </c>
      <c r="AC8" s="278"/>
    </row>
    <row r="9" spans="1:29" ht="15.75" customHeight="1">
      <c r="A9" s="288"/>
      <c r="B9" s="100" t="s">
        <v>114</v>
      </c>
      <c r="C9" s="280" t="s">
        <v>228</v>
      </c>
      <c r="D9" s="281"/>
      <c r="E9" s="101">
        <v>29.85</v>
      </c>
      <c r="F9" s="102">
        <v>3001</v>
      </c>
      <c r="G9" s="103">
        <f t="shared" si="0"/>
        <v>89579.85</v>
      </c>
      <c r="H9" s="13"/>
      <c r="I9" s="104">
        <v>12</v>
      </c>
      <c r="J9" s="105">
        <v>3600</v>
      </c>
      <c r="K9" s="106">
        <f t="shared" si="8"/>
        <v>300</v>
      </c>
      <c r="L9" s="107">
        <v>12</v>
      </c>
      <c r="M9" s="105">
        <f t="shared" si="1"/>
        <v>3090.2341850070693</v>
      </c>
      <c r="N9" s="106">
        <f t="shared" si="2"/>
        <v>257.51951541725577</v>
      </c>
      <c r="O9" s="108">
        <f t="shared" si="3"/>
        <v>0</v>
      </c>
      <c r="P9" s="109">
        <f t="shared" si="4"/>
        <v>-42.480484582744225</v>
      </c>
      <c r="Q9" s="110">
        <f t="shared" si="5"/>
        <v>0.85839838472418595</v>
      </c>
      <c r="R9" s="293"/>
      <c r="S9" s="47">
        <v>0.36874999999999997</v>
      </c>
      <c r="T9" s="48">
        <v>0.40921296296296295</v>
      </c>
      <c r="U9" s="111">
        <v>5.5333333333333723</v>
      </c>
      <c r="V9" s="112">
        <v>58.267428686667024</v>
      </c>
      <c r="W9" s="113"/>
      <c r="X9" s="116"/>
      <c r="Y9" s="282"/>
      <c r="Z9" s="283"/>
      <c r="AA9" s="117">
        <f t="shared" si="6"/>
        <v>-509.7658149929307</v>
      </c>
      <c r="AB9" s="110">
        <f t="shared" si="7"/>
        <v>0.85839838472418595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1898</v>
      </c>
      <c r="G10" s="121">
        <f t="shared" si="0"/>
        <v>54225.86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3125.5685649615189</v>
      </c>
      <c r="N10" s="106">
        <f t="shared" si="2"/>
        <v>260.46404708012659</v>
      </c>
      <c r="O10" s="108">
        <f t="shared" si="3"/>
        <v>0</v>
      </c>
      <c r="P10" s="109">
        <f t="shared" si="4"/>
        <v>-39.535952919873409</v>
      </c>
      <c r="Q10" s="110">
        <f t="shared" si="5"/>
        <v>0.86821349026708861</v>
      </c>
      <c r="R10" s="293"/>
      <c r="S10" s="47">
        <v>0.41249999999999998</v>
      </c>
      <c r="T10" s="120">
        <v>0.4378009259259259</v>
      </c>
      <c r="U10" s="111">
        <v>4.7333333333333272</v>
      </c>
      <c r="V10" s="112">
        <v>36.434970992678274</v>
      </c>
      <c r="W10" s="113"/>
      <c r="X10" s="116"/>
      <c r="Y10" s="282"/>
      <c r="Z10" s="283"/>
      <c r="AA10" s="117">
        <f t="shared" si="6"/>
        <v>-474.43143503848114</v>
      </c>
      <c r="AB10" s="110">
        <f t="shared" si="7"/>
        <v>0.86821349026708861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2834.815220417348</v>
      </c>
      <c r="N21" s="138">
        <f>M21/L21</f>
        <v>288.28629360176416</v>
      </c>
      <c r="O21" s="139">
        <f>L21-I21</f>
        <v>0</v>
      </c>
      <c r="P21" s="140">
        <f>N21-K21</f>
        <v>-40.527265720269725</v>
      </c>
      <c r="Q21" s="141">
        <f>N21/K21</f>
        <v>0.87674697538680857</v>
      </c>
      <c r="R21" s="294"/>
      <c r="S21" s="142">
        <f>S5</f>
        <v>0.25</v>
      </c>
      <c r="T21" s="143">
        <f>INDEX(T5:T20,COUNTA(T5:T20))</f>
        <v>0.4378009259259259</v>
      </c>
      <c r="U21" s="144"/>
      <c r="V21" s="166"/>
      <c r="W21" s="167"/>
      <c r="X21" s="138"/>
      <c r="Y21" s="285"/>
      <c r="Z21" s="286"/>
      <c r="AA21" s="168">
        <f>M21-J21</f>
        <v>-398.51811291598551</v>
      </c>
      <c r="AB21" s="141">
        <f>M21/J21</f>
        <v>0.87674697538680857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855</v>
      </c>
      <c r="G22" s="148">
        <f t="shared" ref="G22:G23" si="12">E22*F22</f>
        <v>11995.65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2339.2536378466593</v>
      </c>
      <c r="N22" s="152">
        <f>M22/L22</f>
        <v>389.87560630777654</v>
      </c>
      <c r="O22" s="154">
        <f>L22-I22</f>
        <v>0</v>
      </c>
      <c r="P22" s="155">
        <f>N22-K22</f>
        <v>-43.457727025556778</v>
      </c>
      <c r="Q22" s="156">
        <f>N22/K22</f>
        <v>0.89971293763333049</v>
      </c>
      <c r="R22" s="292">
        <f>Q38</f>
        <v>0.89972949967801963</v>
      </c>
      <c r="S22" s="157">
        <v>0.29166666666666669</v>
      </c>
      <c r="T22" s="48">
        <v>0.3068865740740741</v>
      </c>
      <c r="U22" s="159"/>
      <c r="V22" s="160">
        <v>21.930071698947067</v>
      </c>
      <c r="W22" s="158"/>
      <c r="X22" s="169"/>
      <c r="Y22" s="295"/>
      <c r="Z22" s="296"/>
      <c r="AA22" s="115">
        <f>M22-J22</f>
        <v>-260.74636215334067</v>
      </c>
      <c r="AB22" s="156">
        <f>M22/J22</f>
        <v>0.89971293763333049</v>
      </c>
      <c r="AC22" s="277">
        <f>AB38</f>
        <v>0.89972949967801963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962</v>
      </c>
      <c r="G23" s="103">
        <f t="shared" si="12"/>
        <v>13939.380000000001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2339.3397604790421</v>
      </c>
      <c r="N23" s="106">
        <f>M23/L23</f>
        <v>389.88996007984036</v>
      </c>
      <c r="O23" s="108">
        <f>L23-I23</f>
        <v>0</v>
      </c>
      <c r="P23" s="109">
        <f>N23-K23</f>
        <v>-43.44337325349295</v>
      </c>
      <c r="Q23" s="110">
        <f>N23/K23</f>
        <v>0.89974606172270855</v>
      </c>
      <c r="R23" s="293"/>
      <c r="S23" s="47">
        <v>0.31041666666666667</v>
      </c>
      <c r="T23" s="48">
        <v>0.32754629629629628</v>
      </c>
      <c r="U23" s="111">
        <v>5.083333333333302</v>
      </c>
      <c r="V23" s="112">
        <v>24.673628420773003</v>
      </c>
      <c r="W23" s="113"/>
      <c r="X23" s="13"/>
      <c r="Y23" s="282"/>
      <c r="Z23" s="283"/>
      <c r="AA23" s="117">
        <f>M23-J23</f>
        <v>-260.66023952095793</v>
      </c>
      <c r="AB23" s="110">
        <f>M23/J23</f>
        <v>0.89974606172270843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2339.2966991628509</v>
      </c>
      <c r="N38" s="138">
        <f>M38/L38</f>
        <v>389.88278319380851</v>
      </c>
      <c r="O38" s="139">
        <f>L38-I38</f>
        <v>0</v>
      </c>
      <c r="P38" s="140">
        <f>N38-K38</f>
        <v>-43.450550139524807</v>
      </c>
      <c r="Q38" s="141">
        <f>N38/K38</f>
        <v>0.89972949967801963</v>
      </c>
      <c r="R38" s="294"/>
      <c r="S38" s="142">
        <f>S22</f>
        <v>0.29166666666666669</v>
      </c>
      <c r="T38" s="143">
        <f>INDEX(T22:T37,COUNTA(T22:T37))</f>
        <v>0.32754629629629628</v>
      </c>
      <c r="U38" s="144"/>
      <c r="V38" s="166"/>
      <c r="W38" s="167"/>
      <c r="X38" s="138"/>
      <c r="Y38" s="285"/>
      <c r="Z38" s="286"/>
      <c r="AA38" s="168">
        <f>M38-J38</f>
        <v>-260.70330083714907</v>
      </c>
      <c r="AB38" s="141">
        <f>M38/J38</f>
        <v>0.89972949967801963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3337</v>
      </c>
      <c r="G39" s="148">
        <f t="shared" ref="G39" si="16">E39*F39</f>
        <v>61834.61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2971.6781127982676</v>
      </c>
      <c r="N39" s="152">
        <f>M39/L39</f>
        <v>990.55937093275588</v>
      </c>
      <c r="O39" s="154">
        <f>L39-I39</f>
        <v>0</v>
      </c>
      <c r="P39" s="155">
        <f>N39-K39</f>
        <v>-109.44062906724412</v>
      </c>
      <c r="Q39" s="156">
        <f>N39/K39</f>
        <v>0.90050851902977802</v>
      </c>
      <c r="R39" s="292">
        <f>Q55</f>
        <v>0.90050851902977802</v>
      </c>
      <c r="S39" s="157">
        <v>0.35416666666666669</v>
      </c>
      <c r="T39" s="48">
        <v>0.4009490740740741</v>
      </c>
      <c r="U39" s="159"/>
      <c r="V39" s="112">
        <v>67.376072508561066</v>
      </c>
      <c r="W39" s="161"/>
      <c r="X39" s="162"/>
      <c r="Y39" s="295"/>
      <c r="Z39" s="296"/>
      <c r="AA39" s="115">
        <f>M39-J39</f>
        <v>-328.32188720173235</v>
      </c>
      <c r="AB39" s="156">
        <f>M39/J39</f>
        <v>0.90050851902977802</v>
      </c>
      <c r="AC39" s="277">
        <f>AB55</f>
        <v>0.90050851902977802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120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120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120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120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120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120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120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120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120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2971.6781127982676</v>
      </c>
      <c r="N55" s="138">
        <f t="shared" ref="N55:N60" si="20">M55/L55</f>
        <v>990.55937093275588</v>
      </c>
      <c r="O55" s="139">
        <f t="shared" ref="O55:O60" si="21">L55-I55</f>
        <v>0</v>
      </c>
      <c r="P55" s="140">
        <f t="shared" ref="P55:P60" si="22">N55-K55</f>
        <v>-109.44062906724412</v>
      </c>
      <c r="Q55" s="141">
        <f t="shared" ref="Q55:Q60" si="23">N55/K55</f>
        <v>0.90050851902977802</v>
      </c>
      <c r="R55" s="294"/>
      <c r="S55" s="142">
        <f>S39</f>
        <v>0.35416666666666669</v>
      </c>
      <c r="T55" s="143">
        <f>INDEX(T39:T54,COUNTA(T39:T54))</f>
        <v>0.4009490740740741</v>
      </c>
      <c r="U55" s="144"/>
      <c r="V55" s="166"/>
      <c r="W55" s="99"/>
      <c r="X55" s="69"/>
      <c r="Y55" s="285"/>
      <c r="Z55" s="286"/>
      <c r="AA55" s="168">
        <f t="shared" ref="AA55:AA60" si="24">M55-J55</f>
        <v>-328.32188720173235</v>
      </c>
      <c r="AB55" s="141">
        <f t="shared" ref="AB55:AB60" si="25">M55/J55</f>
        <v>0.90050851902977802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1277</v>
      </c>
      <c r="G56" s="148">
        <f t="shared" ref="G56:G60" si="26">E56*F56</f>
        <v>23215.86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3179.6703296703313</v>
      </c>
      <c r="N56" s="152">
        <f t="shared" si="20"/>
        <v>1059.8901098901104</v>
      </c>
      <c r="O56" s="154">
        <f t="shared" si="21"/>
        <v>0</v>
      </c>
      <c r="P56" s="155">
        <f t="shared" si="22"/>
        <v>-140.10989010988965</v>
      </c>
      <c r="Q56" s="156">
        <f t="shared" si="23"/>
        <v>0.88324175824175866</v>
      </c>
      <c r="R56" s="292">
        <f>Q72</f>
        <v>0.88775473517739822</v>
      </c>
      <c r="S56" s="157">
        <v>0.25</v>
      </c>
      <c r="T56" s="48">
        <v>0.26672453703703702</v>
      </c>
      <c r="U56" s="159"/>
      <c r="V56" s="160">
        <v>24.096837739761522</v>
      </c>
      <c r="W56" s="161"/>
      <c r="X56" s="162"/>
      <c r="Y56" s="295"/>
      <c r="Z56" s="296"/>
      <c r="AA56" s="115">
        <f t="shared" si="24"/>
        <v>-420.32967032966872</v>
      </c>
      <c r="AB56" s="156">
        <f t="shared" si="25"/>
        <v>0.88324175824175866</v>
      </c>
      <c r="AC56" s="277">
        <f>AB72</f>
        <v>0.88775473517739822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2420</v>
      </c>
      <c r="G57" s="103">
        <f t="shared" si="26"/>
        <v>43995.6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3176.1265909090885</v>
      </c>
      <c r="N57" s="106">
        <f t="shared" si="20"/>
        <v>1058.7088636363628</v>
      </c>
      <c r="O57" s="108">
        <f t="shared" si="21"/>
        <v>0</v>
      </c>
      <c r="P57" s="109">
        <f t="shared" si="22"/>
        <v>-141.29113636363718</v>
      </c>
      <c r="Q57" s="110">
        <f t="shared" si="23"/>
        <v>0.88225738636363571</v>
      </c>
      <c r="R57" s="293"/>
      <c r="S57" s="47">
        <v>0.27708333333333335</v>
      </c>
      <c r="T57" s="48">
        <v>0.30881944444444448</v>
      </c>
      <c r="U57" s="111">
        <v>14.916666666666707</v>
      </c>
      <c r="V57" s="112">
        <v>45.716061952820354</v>
      </c>
      <c r="W57" s="113"/>
      <c r="X57" s="116"/>
      <c r="Y57" s="282"/>
      <c r="Z57" s="283"/>
      <c r="AA57" s="117">
        <f t="shared" si="24"/>
        <v>-423.87340909091154</v>
      </c>
      <c r="AB57" s="110">
        <f t="shared" si="25"/>
        <v>0.88225738636363571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1280</v>
      </c>
      <c r="G58" s="103">
        <f t="shared" si="26"/>
        <v>28518.400000000001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2946.7181467181408</v>
      </c>
      <c r="N58" s="106">
        <f t="shared" si="20"/>
        <v>589.34362934362821</v>
      </c>
      <c r="O58" s="108">
        <f t="shared" si="21"/>
        <v>0</v>
      </c>
      <c r="P58" s="109">
        <f t="shared" si="22"/>
        <v>-70.656370656371791</v>
      </c>
      <c r="Q58" s="110">
        <f t="shared" si="23"/>
        <v>0.89294489294489121</v>
      </c>
      <c r="R58" s="293"/>
      <c r="S58" s="47">
        <v>0.31944444444444448</v>
      </c>
      <c r="T58" s="48">
        <v>0.33753472222222225</v>
      </c>
      <c r="U58" s="111">
        <v>15.299999999999994</v>
      </c>
      <c r="V58" s="112">
        <v>26.062893081761057</v>
      </c>
      <c r="W58" s="113"/>
      <c r="X58" s="116"/>
      <c r="Y58" s="282"/>
      <c r="Z58" s="283"/>
      <c r="AA58" s="117">
        <f t="shared" si="24"/>
        <v>-353.28185328185918</v>
      </c>
      <c r="AB58" s="110">
        <f t="shared" si="25"/>
        <v>0.89294489294489121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4602</v>
      </c>
      <c r="G59" s="103">
        <f t="shared" si="26"/>
        <v>64566.06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2702.4987012987012</v>
      </c>
      <c r="N59" s="106">
        <f t="shared" si="20"/>
        <v>900.83290043290037</v>
      </c>
      <c r="O59" s="108">
        <f t="shared" si="21"/>
        <v>0</v>
      </c>
      <c r="P59" s="109">
        <f t="shared" si="22"/>
        <v>-99.167099567099626</v>
      </c>
      <c r="Q59" s="110">
        <f t="shared" si="23"/>
        <v>0.90083290043290032</v>
      </c>
      <c r="R59" s="293"/>
      <c r="S59" s="47">
        <v>0.34861111111111115</v>
      </c>
      <c r="T59" s="48">
        <v>0.41956018518518523</v>
      </c>
      <c r="U59" s="111">
        <v>15.950000000000015</v>
      </c>
      <c r="V59" s="112">
        <v>102.17211200409051</v>
      </c>
      <c r="W59" s="113"/>
      <c r="X59" s="116"/>
      <c r="Y59" s="282"/>
      <c r="Z59" s="283"/>
      <c r="AA59" s="117">
        <f t="shared" si="24"/>
        <v>-297.50129870129877</v>
      </c>
      <c r="AB59" s="110">
        <f t="shared" si="25"/>
        <v>0.90083290043290043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6566</v>
      </c>
      <c r="G60" s="103">
        <f t="shared" si="26"/>
        <v>93762.48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3175.5922029372473</v>
      </c>
      <c r="N60" s="106">
        <f t="shared" si="20"/>
        <v>1058.5307343124157</v>
      </c>
      <c r="O60" s="108">
        <f t="shared" si="21"/>
        <v>0</v>
      </c>
      <c r="P60" s="109">
        <f t="shared" si="22"/>
        <v>-141.46926568758431</v>
      </c>
      <c r="Q60" s="110">
        <f t="shared" si="23"/>
        <v>0.88210894526034644</v>
      </c>
      <c r="R60" s="293"/>
      <c r="S60" s="47">
        <v>0.42986111111111119</v>
      </c>
      <c r="T60" s="48">
        <v>0.5160069444444445</v>
      </c>
      <c r="U60" s="111">
        <v>14.833333333333387</v>
      </c>
      <c r="V60" s="112">
        <v>124.05875024998763</v>
      </c>
      <c r="W60" s="113"/>
      <c r="X60" s="116"/>
      <c r="Y60" s="282"/>
      <c r="Z60" s="283"/>
      <c r="AA60" s="117">
        <f t="shared" si="24"/>
        <v>-424.40779706275271</v>
      </c>
      <c r="AB60" s="110">
        <f t="shared" si="25"/>
        <v>0.88210894526034644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120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120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3036.1211943067019</v>
      </c>
      <c r="N72" s="138">
        <f t="shared" ref="N72:N77" si="31">M72/L72</f>
        <v>892.97682185491237</v>
      </c>
      <c r="O72" s="139">
        <f t="shared" ref="O72:O77" si="32">L72-I72</f>
        <v>0</v>
      </c>
      <c r="P72" s="140">
        <f t="shared" ref="P72:P77" si="33">N72-K72</f>
        <v>-112.90553108626409</v>
      </c>
      <c r="Q72" s="141">
        <f t="shared" ref="Q72:Q77" si="34">N72/K72</f>
        <v>0.88775473517739822</v>
      </c>
      <c r="R72" s="294"/>
      <c r="S72" s="142">
        <f>S56</f>
        <v>0.25</v>
      </c>
      <c r="T72" s="143">
        <f>INDEX(T56:T71,COUNTA(T56:T71))</f>
        <v>0.5160069444444445</v>
      </c>
      <c r="U72" s="144"/>
      <c r="V72" s="166"/>
      <c r="W72" s="99"/>
      <c r="X72" s="69"/>
      <c r="Y72" s="285"/>
      <c r="Z72" s="286"/>
      <c r="AA72" s="168">
        <f t="shared" ref="AA72:AA77" si="35">M72-J72</f>
        <v>-383.87880569329809</v>
      </c>
      <c r="AB72" s="141">
        <f t="shared" ref="AB72:AB77" si="36">M72/J72</f>
        <v>0.88775473517739822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1625</v>
      </c>
      <c r="G73" s="148">
        <f t="shared" ref="G73:G77" si="37">E73*F73</f>
        <v>40673.75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2946.2705940594051</v>
      </c>
      <c r="N73" s="152">
        <f t="shared" si="31"/>
        <v>736.56764851485127</v>
      </c>
      <c r="O73" s="154">
        <f t="shared" si="32"/>
        <v>0</v>
      </c>
      <c r="P73" s="155">
        <f t="shared" si="33"/>
        <v>-88.432351485148729</v>
      </c>
      <c r="Q73" s="156">
        <f t="shared" si="34"/>
        <v>0.8928092709270925</v>
      </c>
      <c r="R73" s="292">
        <f>Q89</f>
        <v>0.88927347972750947</v>
      </c>
      <c r="S73" s="157">
        <v>0.25</v>
      </c>
      <c r="T73" s="48">
        <v>0.27297453703703706</v>
      </c>
      <c r="U73" s="159"/>
      <c r="V73" s="160">
        <v>33.09268340680935</v>
      </c>
      <c r="W73" s="158"/>
      <c r="X73" s="169"/>
      <c r="Y73" s="295"/>
      <c r="Z73" s="296"/>
      <c r="AA73" s="115">
        <f t="shared" si="35"/>
        <v>-353.72940594059492</v>
      </c>
      <c r="AB73" s="156">
        <f t="shared" si="36"/>
        <v>0.8928092709270925</v>
      </c>
      <c r="AC73" s="277">
        <f>AB89</f>
        <v>0.88927347972750947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2006</v>
      </c>
      <c r="G74" s="103">
        <f t="shared" si="37"/>
        <v>49788.92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2945.5756031288606</v>
      </c>
      <c r="N74" s="106">
        <f t="shared" si="31"/>
        <v>736.39390078221516</v>
      </c>
      <c r="O74" s="108">
        <f t="shared" si="32"/>
        <v>0</v>
      </c>
      <c r="P74" s="109">
        <f t="shared" si="33"/>
        <v>-88.606099217784845</v>
      </c>
      <c r="Q74" s="110">
        <f t="shared" si="34"/>
        <v>0.89259866761480622</v>
      </c>
      <c r="R74" s="293"/>
      <c r="S74" s="47">
        <v>0.28402777777777777</v>
      </c>
      <c r="T74" s="48">
        <v>0.31239583333333332</v>
      </c>
      <c r="U74" s="111">
        <v>15.916666666666623</v>
      </c>
      <c r="V74" s="112">
        <v>40.861283571248599</v>
      </c>
      <c r="W74" s="113"/>
      <c r="X74" s="13"/>
      <c r="Y74" s="282"/>
      <c r="Z74" s="283"/>
      <c r="AA74" s="117">
        <f t="shared" si="35"/>
        <v>-354.42439687113938</v>
      </c>
      <c r="AB74" s="110">
        <f t="shared" si="36"/>
        <v>0.89259866761480622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3318</v>
      </c>
      <c r="G75" s="103">
        <f t="shared" si="37"/>
        <v>59359.020000000004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3174.2266950959493</v>
      </c>
      <c r="N75" s="106">
        <f t="shared" si="31"/>
        <v>793.55667377398731</v>
      </c>
      <c r="O75" s="108">
        <f t="shared" si="32"/>
        <v>0</v>
      </c>
      <c r="P75" s="109">
        <f t="shared" si="33"/>
        <v>-106.44332622601269</v>
      </c>
      <c r="Q75" s="110">
        <f t="shared" si="34"/>
        <v>0.88172963752665257</v>
      </c>
      <c r="R75" s="293"/>
      <c r="S75" s="47">
        <v>0.32291666666666669</v>
      </c>
      <c r="T75" s="48">
        <v>0.36646990740740742</v>
      </c>
      <c r="U75" s="111">
        <v>15.15000000000005</v>
      </c>
      <c r="V75" s="112">
        <v>62.717637750186675</v>
      </c>
      <c r="W75" s="113"/>
      <c r="X75" s="13"/>
      <c r="Y75" s="282"/>
      <c r="Z75" s="283"/>
      <c r="AA75" s="117">
        <f t="shared" si="35"/>
        <v>-425.77330490405075</v>
      </c>
      <c r="AB75" s="110">
        <f t="shared" si="36"/>
        <v>0.88172963752665257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3241</v>
      </c>
      <c r="G76" s="103">
        <f t="shared" si="37"/>
        <v>97230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2701.0299839780278</v>
      </c>
      <c r="N76" s="106">
        <f t="shared" si="31"/>
        <v>900.34332799267588</v>
      </c>
      <c r="O76" s="108">
        <f t="shared" si="32"/>
        <v>0</v>
      </c>
      <c r="P76" s="109">
        <f t="shared" si="33"/>
        <v>-99.656672007324119</v>
      </c>
      <c r="Q76" s="110">
        <f t="shared" si="34"/>
        <v>0.90034332799267591</v>
      </c>
      <c r="R76" s="293"/>
      <c r="S76" s="47">
        <v>0.37708333333333338</v>
      </c>
      <c r="T76" s="48">
        <v>0.42707175925925933</v>
      </c>
      <c r="U76" s="111">
        <v>15.283333333333378</v>
      </c>
      <c r="V76" s="112">
        <v>71.99475798250964</v>
      </c>
      <c r="W76" s="113"/>
      <c r="X76" s="116"/>
      <c r="Y76" s="282"/>
      <c r="Z76" s="283"/>
      <c r="AA76" s="117">
        <f t="shared" si="35"/>
        <v>-298.97001602197224</v>
      </c>
      <c r="AB76" s="110">
        <f t="shared" si="36"/>
        <v>0.90034332799267591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5451</v>
      </c>
      <c r="G77" s="103">
        <f t="shared" si="37"/>
        <v>90813.66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3172.6915831599154</v>
      </c>
      <c r="N77" s="106">
        <f t="shared" si="31"/>
        <v>634.53831663198309</v>
      </c>
      <c r="O77" s="108">
        <f t="shared" si="32"/>
        <v>0</v>
      </c>
      <c r="P77" s="109">
        <f t="shared" si="33"/>
        <v>-85.461683368016907</v>
      </c>
      <c r="Q77" s="110">
        <f t="shared" si="34"/>
        <v>0.88130321754442098</v>
      </c>
      <c r="R77" s="293"/>
      <c r="S77" s="47">
        <v>0.43680555555555561</v>
      </c>
      <c r="T77" s="48">
        <v>0.50839120370370372</v>
      </c>
      <c r="U77" s="111">
        <v>15</v>
      </c>
      <c r="V77" s="112">
        <v>103.08597335334343</v>
      </c>
      <c r="W77" s="113"/>
      <c r="X77" s="116"/>
      <c r="Y77" s="282"/>
      <c r="Z77" s="283"/>
      <c r="AA77" s="117">
        <f t="shared" si="35"/>
        <v>-427.30841684008465</v>
      </c>
      <c r="AB77" s="110">
        <f t="shared" si="36"/>
        <v>0.88130321754442098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120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120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120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120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120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120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120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120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120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2987.958891884432</v>
      </c>
      <c r="N89" s="138">
        <f>M89/L89</f>
        <v>746.98972297110799</v>
      </c>
      <c r="O89" s="139">
        <f>L89-I89</f>
        <v>0</v>
      </c>
      <c r="P89" s="140">
        <f>N89-K89</f>
        <v>-93.010277028892006</v>
      </c>
      <c r="Q89" s="141">
        <f>N89/K89</f>
        <v>0.88927347972750947</v>
      </c>
      <c r="R89" s="294"/>
      <c r="S89" s="142">
        <f>S73</f>
        <v>0.25</v>
      </c>
      <c r="T89" s="143">
        <f>INDEX(T73:T88,COUNTA(T73:T88))</f>
        <v>0.50839120370370372</v>
      </c>
      <c r="U89" s="144"/>
      <c r="V89" s="166"/>
      <c r="W89" s="167"/>
      <c r="X89" s="138"/>
      <c r="Y89" s="285"/>
      <c r="Z89" s="286"/>
      <c r="AA89" s="168">
        <f>M89-J89</f>
        <v>-372.04110811556802</v>
      </c>
      <c r="AB89" s="141">
        <f>M89/J89</f>
        <v>0.88927347972750947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1526</v>
      </c>
      <c r="G90" s="148">
        <f t="shared" ref="G90:G93" si="41">E90*F90</f>
        <v>39126.639999999999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3182.6368141592989</v>
      </c>
      <c r="N90" s="152">
        <f>M90/L90</f>
        <v>289.33061946902717</v>
      </c>
      <c r="O90" s="154">
        <f>L90-I90</f>
        <v>0</v>
      </c>
      <c r="P90" s="155">
        <f>N90-K90</f>
        <v>-37.942107803700083</v>
      </c>
      <c r="Q90" s="156">
        <f>N90/K90</f>
        <v>0.88406578171091643</v>
      </c>
      <c r="R90" s="292">
        <f>Q106</f>
        <v>0.89029065221125014</v>
      </c>
      <c r="S90" s="157">
        <v>0.70833333333333337</v>
      </c>
      <c r="T90" s="48">
        <v>0.7283101851851852</v>
      </c>
      <c r="U90" s="159"/>
      <c r="V90" s="160">
        <v>28.768598287010576</v>
      </c>
      <c r="W90" s="158"/>
      <c r="X90" s="169"/>
      <c r="Y90" s="295"/>
      <c r="Z90" s="296"/>
      <c r="AA90" s="115">
        <f>M90-J90</f>
        <v>-417.36318584070114</v>
      </c>
      <c r="AB90" s="156">
        <f>M90/J90</f>
        <v>0.88406578171091632</v>
      </c>
      <c r="AC90" s="277">
        <f>AB106</f>
        <v>0.89029065221125014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1271</v>
      </c>
      <c r="G91" s="103">
        <f t="shared" si="41"/>
        <v>36312.47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3126.5378161628787</v>
      </c>
      <c r="N91" s="106">
        <f>M91/L91</f>
        <v>260.54481801357321</v>
      </c>
      <c r="O91" s="108">
        <f>L91-I91</f>
        <v>0</v>
      </c>
      <c r="P91" s="109">
        <f>N91-K91</f>
        <v>-39.455181986426794</v>
      </c>
      <c r="Q91" s="110">
        <f>N91/K91</f>
        <v>0.86848272671191074</v>
      </c>
      <c r="R91" s="293"/>
      <c r="S91" s="47">
        <v>0.73194444444444451</v>
      </c>
      <c r="T91" s="48">
        <v>0.7488773148148149</v>
      </c>
      <c r="U91" s="111">
        <v>5.2333333333334053</v>
      </c>
      <c r="V91" s="112">
        <v>24.391197063335692</v>
      </c>
      <c r="W91" s="113"/>
      <c r="X91" s="13"/>
      <c r="Y91" s="282"/>
      <c r="Z91" s="283"/>
      <c r="AA91" s="117">
        <f>M91-J91</f>
        <v>-473.4621838371213</v>
      </c>
      <c r="AB91" s="110">
        <f>M91/J91</f>
        <v>0.86848272671191074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574</v>
      </c>
      <c r="G92" s="103">
        <f t="shared" si="41"/>
        <v>11577.580000000002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3256.0500726392584</v>
      </c>
      <c r="N92" s="106">
        <f>M92/L92</f>
        <v>271.33750605327151</v>
      </c>
      <c r="O92" s="108">
        <f>L92-I92</f>
        <v>0</v>
      </c>
      <c r="P92" s="109">
        <f>N92-K92</f>
        <v>-28.662493946728489</v>
      </c>
      <c r="Q92" s="110">
        <f>N92/K92</f>
        <v>0.90445835351090509</v>
      </c>
      <c r="R92" s="293"/>
      <c r="S92" s="47">
        <v>0.75277777777777788</v>
      </c>
      <c r="T92" s="48">
        <v>0.76011574074074084</v>
      </c>
      <c r="U92" s="111">
        <v>5.616666666666692</v>
      </c>
      <c r="V92" s="112">
        <v>10.577232914628967</v>
      </c>
      <c r="W92" s="113"/>
      <c r="X92" s="13"/>
      <c r="Y92" s="282"/>
      <c r="Z92" s="283"/>
      <c r="AA92" s="117">
        <f>M92-J92</f>
        <v>-343.94992736074164</v>
      </c>
      <c r="AB92" s="110">
        <f>M92/J92</f>
        <v>0.90445835351090509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2076</v>
      </c>
      <c r="G93" s="103">
        <f t="shared" si="41"/>
        <v>42391.920000000006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3254.9606888805674</v>
      </c>
      <c r="N93" s="106">
        <f>M93/L93</f>
        <v>250.38159145235133</v>
      </c>
      <c r="O93" s="108">
        <f>L93-I93</f>
        <v>0</v>
      </c>
      <c r="P93" s="109">
        <f>N93-K93</f>
        <v>-26.541485470725576</v>
      </c>
      <c r="Q93" s="110">
        <f>N93/K93</f>
        <v>0.90415574691126877</v>
      </c>
      <c r="R93" s="293"/>
      <c r="S93" s="47">
        <v>0.76388888888888895</v>
      </c>
      <c r="T93" s="48">
        <v>0.79046296296296303</v>
      </c>
      <c r="U93" s="111">
        <v>5.4333333333332767</v>
      </c>
      <c r="V93" s="112">
        <v>38.267743271221555</v>
      </c>
      <c r="W93" s="113"/>
      <c r="X93" s="116"/>
      <c r="Y93" s="282"/>
      <c r="Z93" s="283"/>
      <c r="AA93" s="117">
        <f>M93-J93</f>
        <v>-345.03931111943257</v>
      </c>
      <c r="AB93" s="110">
        <f>M93/J93</f>
        <v>0.90415574691126877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3205.0463479605005</v>
      </c>
      <c r="N106" s="138">
        <f>M106/L106</f>
        <v>267.08719566337504</v>
      </c>
      <c r="O106" s="139">
        <f>L106-I106</f>
        <v>0</v>
      </c>
      <c r="P106" s="140">
        <f>N106-K106</f>
        <v>-32.912804336624959</v>
      </c>
      <c r="Q106" s="141">
        <f>N106/K106</f>
        <v>0.89029065221125014</v>
      </c>
      <c r="R106" s="294"/>
      <c r="S106" s="142">
        <f>S90</f>
        <v>0.70833333333333337</v>
      </c>
      <c r="T106" s="143">
        <f>INDEX(T90:T105,COUNTA(T90:T105))</f>
        <v>0.79046296296296303</v>
      </c>
      <c r="U106" s="144"/>
      <c r="V106" s="166"/>
      <c r="W106" s="167"/>
      <c r="X106" s="138"/>
      <c r="Y106" s="285"/>
      <c r="Z106" s="286"/>
      <c r="AA106" s="168">
        <f>M106-J106</f>
        <v>-394.9536520394995</v>
      </c>
      <c r="AB106" s="141">
        <f>M106/J106</f>
        <v>0.89029065221125014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1445</v>
      </c>
      <c r="G107" s="148">
        <f t="shared" ref="G107:G110" si="45">E107*F107</f>
        <v>32093.45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2684.7196452933172</v>
      </c>
      <c r="N107" s="152">
        <f>M107/L107</f>
        <v>671.17991132332929</v>
      </c>
      <c r="O107" s="154">
        <f>L107-I107</f>
        <v>0</v>
      </c>
      <c r="P107" s="155">
        <f>N107-K107</f>
        <v>-78.820088676670707</v>
      </c>
      <c r="Q107" s="156">
        <f>N107/K107</f>
        <v>0.89490654843110573</v>
      </c>
      <c r="R107" s="292">
        <f>Q123</f>
        <v>0.88865161373279389</v>
      </c>
      <c r="S107" s="157">
        <v>0.70833333333333337</v>
      </c>
      <c r="T107" s="48">
        <v>0.73075231481481484</v>
      </c>
      <c r="U107" s="159"/>
      <c r="V107" s="160">
        <v>32.293874763421584</v>
      </c>
      <c r="W107" s="161"/>
      <c r="X107" s="162"/>
      <c r="Y107" s="295"/>
      <c r="Z107" s="296"/>
      <c r="AA107" s="115">
        <f>M107-J107</f>
        <v>-315.28035470668283</v>
      </c>
      <c r="AB107" s="156">
        <f>M107/J107</f>
        <v>0.89490654843110573</v>
      </c>
      <c r="AC107" s="277">
        <f>AB123</f>
        <v>0.88865161373279378</v>
      </c>
    </row>
    <row r="108" spans="1:29" ht="15.75" customHeight="1">
      <c r="A108" s="288"/>
      <c r="B108" s="100" t="s">
        <v>120</v>
      </c>
      <c r="C108" s="280" t="s">
        <v>144</v>
      </c>
      <c r="D108" s="281"/>
      <c r="E108" s="101">
        <v>24.54</v>
      </c>
      <c r="F108" s="102">
        <v>1692</v>
      </c>
      <c r="G108" s="103">
        <f t="shared" si="45"/>
        <v>41521.68</v>
      </c>
      <c r="H108" s="26"/>
      <c r="I108" s="104">
        <v>4</v>
      </c>
      <c r="J108" s="105">
        <v>3000</v>
      </c>
      <c r="K108" s="106">
        <f t="shared" ref="K108:K151" si="46">J108/I108</f>
        <v>750</v>
      </c>
      <c r="L108" s="107">
        <v>4</v>
      </c>
      <c r="M108" s="105">
        <f>F108/V108*60</f>
        <v>2683.2923076923103</v>
      </c>
      <c r="N108" s="106">
        <f>M108/L108</f>
        <v>670.82307692307756</v>
      </c>
      <c r="O108" s="108">
        <f>L108-I108</f>
        <v>0</v>
      </c>
      <c r="P108" s="109">
        <f>N108-K108</f>
        <v>-79.176923076922435</v>
      </c>
      <c r="Q108" s="110">
        <f>N108/K108</f>
        <v>0.89443076923077014</v>
      </c>
      <c r="R108" s="293"/>
      <c r="S108" s="47">
        <v>0.73402777777777783</v>
      </c>
      <c r="T108" s="48">
        <v>0.76030092592592602</v>
      </c>
      <c r="U108" s="111">
        <v>4.7166666666667112</v>
      </c>
      <c r="V108" s="112">
        <v>37.834118820736826</v>
      </c>
      <c r="W108" s="113"/>
      <c r="X108" s="116"/>
      <c r="Y108" s="282"/>
      <c r="Z108" s="283"/>
      <c r="AA108" s="117">
        <f>M108-J108</f>
        <v>-316.70769230768974</v>
      </c>
      <c r="AB108" s="110">
        <f>M108/J108</f>
        <v>0.89443076923077014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941</v>
      </c>
      <c r="G109" s="103">
        <f t="shared" si="45"/>
        <v>21153.68</v>
      </c>
      <c r="H109" s="26"/>
      <c r="I109" s="104">
        <v>5</v>
      </c>
      <c r="J109" s="105">
        <v>3000</v>
      </c>
      <c r="K109" s="106">
        <f t="shared" si="46"/>
        <v>600</v>
      </c>
      <c r="L109" s="107">
        <v>5</v>
      </c>
      <c r="M109" s="105">
        <f>F109/V109*60</f>
        <v>2682.4537260468542</v>
      </c>
      <c r="N109" s="106">
        <f>M109/L109</f>
        <v>536.49074520937086</v>
      </c>
      <c r="O109" s="108">
        <f>L109-I109</f>
        <v>0</v>
      </c>
      <c r="P109" s="109">
        <f>N109-K109</f>
        <v>-63.509254790629143</v>
      </c>
      <c r="Q109" s="110">
        <f>N109/K109</f>
        <v>0.89415124201561813</v>
      </c>
      <c r="R109" s="293"/>
      <c r="S109" s="47">
        <v>0.76319444444444451</v>
      </c>
      <c r="T109" s="48">
        <v>0.77780092592592598</v>
      </c>
      <c r="U109" s="111">
        <v>5</v>
      </c>
      <c r="V109" s="112">
        <v>21.047893371568197</v>
      </c>
      <c r="W109" s="113"/>
      <c r="X109" s="116"/>
      <c r="Y109" s="282"/>
      <c r="Z109" s="283"/>
      <c r="AA109" s="117">
        <f>M109-J109</f>
        <v>-317.54627395314583</v>
      </c>
      <c r="AB109" s="110">
        <f>M109/J109</f>
        <v>0.89415124201561802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3876</v>
      </c>
      <c r="G110" s="103">
        <f t="shared" si="45"/>
        <v>90194.52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2613.3536857610443</v>
      </c>
      <c r="N110" s="106">
        <f>M110/L110</f>
        <v>522.67073715220886</v>
      </c>
      <c r="O110" s="108">
        <f>L110-I110</f>
        <v>0</v>
      </c>
      <c r="P110" s="109">
        <f>N110-K110</f>
        <v>-77.329262847791142</v>
      </c>
      <c r="Q110" s="110">
        <f>N110/K110</f>
        <v>0.87111789525368144</v>
      </c>
      <c r="R110" s="293"/>
      <c r="S110" s="47">
        <v>0.78194444444444444</v>
      </c>
      <c r="T110" s="48">
        <v>0.84373842592592596</v>
      </c>
      <c r="U110" s="111">
        <v>5.9666666666665868</v>
      </c>
      <c r="V110" s="112">
        <v>88.989102878462987</v>
      </c>
      <c r="W110" s="113"/>
      <c r="X110" s="116"/>
      <c r="Y110" s="282"/>
      <c r="Z110" s="283"/>
      <c r="AA110" s="117">
        <f>M110-J110</f>
        <v>-386.64631423895571</v>
      </c>
      <c r="AB110" s="110">
        <f>M110/J110</f>
        <v>0.87111789525368144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120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120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120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120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120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120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120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120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120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2665.9548411983815</v>
      </c>
      <c r="N123" s="138">
        <f t="shared" ref="N123:N131" si="50">M123/L123</f>
        <v>592.43440915519591</v>
      </c>
      <c r="O123" s="139">
        <f t="shared" ref="O123:O131" si="51">L123-I123</f>
        <v>0</v>
      </c>
      <c r="P123" s="140">
        <f t="shared" ref="P123:P131" si="52">N123-K123</f>
        <v>-74.232257511470721</v>
      </c>
      <c r="Q123" s="141">
        <f t="shared" ref="Q123:Q131" si="53">N123/K123</f>
        <v>0.88865161373279389</v>
      </c>
      <c r="R123" s="294"/>
      <c r="S123" s="142">
        <f>S107</f>
        <v>0.70833333333333337</v>
      </c>
      <c r="T123" s="143">
        <f>INDEX(T107:T122,COUNTA(T107:T122))</f>
        <v>0.84373842592592596</v>
      </c>
      <c r="U123" s="144"/>
      <c r="V123" s="166"/>
      <c r="W123" s="99"/>
      <c r="X123" s="69"/>
      <c r="Y123" s="285"/>
      <c r="Z123" s="286"/>
      <c r="AA123" s="168">
        <f t="shared" ref="AA123:AA131" si="54">M123-J123</f>
        <v>-334.04515880161853</v>
      </c>
      <c r="AB123" s="141">
        <f t="shared" ref="AB123:AB131" si="55">M123/J123</f>
        <v>0.88865161373279378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1713</v>
      </c>
      <c r="G124" s="148">
        <f t="shared" ref="G124:G131" si="56">E124*F124</f>
        <v>31142.34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57">F124/V124*60</f>
        <v>2699.8452961672469</v>
      </c>
      <c r="N124" s="152">
        <f t="shared" si="50"/>
        <v>674.96132404181174</v>
      </c>
      <c r="O124" s="154">
        <f t="shared" si="51"/>
        <v>0</v>
      </c>
      <c r="P124" s="155">
        <f t="shared" si="52"/>
        <v>-75.038675958188264</v>
      </c>
      <c r="Q124" s="156">
        <f t="shared" si="53"/>
        <v>0.89994843205574893</v>
      </c>
      <c r="R124" s="292">
        <f>Q140</f>
        <v>0.89147692838384351</v>
      </c>
      <c r="S124" s="157">
        <v>0.70833333333333337</v>
      </c>
      <c r="T124" s="48">
        <v>0.73476851851851854</v>
      </c>
      <c r="U124" s="159"/>
      <c r="V124" s="160">
        <v>38.068847924697202</v>
      </c>
      <c r="W124" s="161"/>
      <c r="X124" s="162"/>
      <c r="Y124" s="295"/>
      <c r="Z124" s="296"/>
      <c r="AA124" s="115">
        <f t="shared" si="54"/>
        <v>-300.15470383275306</v>
      </c>
      <c r="AB124" s="156">
        <f t="shared" si="55"/>
        <v>0.89994843205574893</v>
      </c>
      <c r="AC124" s="277">
        <f>AB140</f>
        <v>0.89147692838384363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1973</v>
      </c>
      <c r="G125" s="103">
        <f t="shared" si="56"/>
        <v>27681.19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2700.6151742993907</v>
      </c>
      <c r="N125" s="106">
        <f t="shared" si="50"/>
        <v>900.20505809979693</v>
      </c>
      <c r="O125" s="108">
        <f t="shared" si="51"/>
        <v>0</v>
      </c>
      <c r="P125" s="109">
        <f t="shared" si="52"/>
        <v>-99.794941900203071</v>
      </c>
      <c r="Q125" s="110">
        <f t="shared" si="53"/>
        <v>0.9002050580997969</v>
      </c>
      <c r="R125" s="293"/>
      <c r="S125" s="47">
        <v>0.74583333333333335</v>
      </c>
      <c r="T125" s="48">
        <v>0.77627314814814818</v>
      </c>
      <c r="U125" s="111">
        <v>15.933333333333319</v>
      </c>
      <c r="V125" s="112">
        <v>43.834457099468395</v>
      </c>
      <c r="W125" s="113"/>
      <c r="X125" s="116"/>
      <c r="Y125" s="282"/>
      <c r="Z125" s="283"/>
      <c r="AA125" s="117">
        <f t="shared" si="54"/>
        <v>-299.38482570060933</v>
      </c>
      <c r="AB125" s="110">
        <f t="shared" si="55"/>
        <v>0.9002050580997969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1146</v>
      </c>
      <c r="G126" s="103">
        <f t="shared" si="56"/>
        <v>20834.28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3178.7631732776745</v>
      </c>
      <c r="N126" s="106">
        <f t="shared" si="50"/>
        <v>1059.5877244258916</v>
      </c>
      <c r="O126" s="108">
        <f t="shared" si="51"/>
        <v>0</v>
      </c>
      <c r="P126" s="109">
        <f t="shared" si="52"/>
        <v>-140.41227557410843</v>
      </c>
      <c r="Q126" s="110">
        <f t="shared" si="53"/>
        <v>0.88298977035490966</v>
      </c>
      <c r="R126" s="293"/>
      <c r="S126" s="47">
        <v>0.78680555555555554</v>
      </c>
      <c r="T126" s="48">
        <v>0.80181712962962959</v>
      </c>
      <c r="U126" s="111">
        <v>15.166666666666586</v>
      </c>
      <c r="V126" s="112">
        <v>21.631054674985567</v>
      </c>
      <c r="W126" s="113"/>
      <c r="X126" s="116"/>
      <c r="Y126" s="282"/>
      <c r="Z126" s="283"/>
      <c r="AA126" s="117">
        <f t="shared" si="54"/>
        <v>-421.23682672232553</v>
      </c>
      <c r="AB126" s="110">
        <f t="shared" si="55"/>
        <v>0.88298977035490955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599</v>
      </c>
      <c r="G127" s="103">
        <f t="shared" si="56"/>
        <v>14992.970000000001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2947.7091262136009</v>
      </c>
      <c r="N127" s="106">
        <f t="shared" si="50"/>
        <v>736.92728155340023</v>
      </c>
      <c r="O127" s="108">
        <f t="shared" si="51"/>
        <v>0</v>
      </c>
      <c r="P127" s="109">
        <f t="shared" si="52"/>
        <v>-88.072718446599765</v>
      </c>
      <c r="Q127" s="110">
        <f t="shared" si="53"/>
        <v>0.8932451897616972</v>
      </c>
      <c r="R127" s="293"/>
      <c r="S127" s="47">
        <v>0.81249999999999989</v>
      </c>
      <c r="T127" s="48">
        <v>0.82096064814814806</v>
      </c>
      <c r="U127" s="111">
        <v>15.383333333333233</v>
      </c>
      <c r="V127" s="112">
        <v>12.192519160181094</v>
      </c>
      <c r="W127" s="113"/>
      <c r="X127" s="116"/>
      <c r="Y127" s="282"/>
      <c r="Z127" s="283"/>
      <c r="AA127" s="117">
        <f t="shared" si="54"/>
        <v>-352.29087378639906</v>
      </c>
      <c r="AB127" s="110">
        <f t="shared" si="55"/>
        <v>0.8932451897616972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2417</v>
      </c>
      <c r="G128" s="103">
        <f t="shared" si="56"/>
        <v>34514.76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3179.8669194312833</v>
      </c>
      <c r="N128" s="106">
        <f t="shared" si="50"/>
        <v>1059.9556398104278</v>
      </c>
      <c r="O128" s="108">
        <f t="shared" si="51"/>
        <v>0</v>
      </c>
      <c r="P128" s="109">
        <f t="shared" si="52"/>
        <v>-140.04436018957222</v>
      </c>
      <c r="Q128" s="110">
        <f t="shared" si="53"/>
        <v>0.88329636650868981</v>
      </c>
      <c r="R128" s="293"/>
      <c r="S128" s="47">
        <v>0.83194444444444426</v>
      </c>
      <c r="T128" s="48">
        <v>0.86361111111111089</v>
      </c>
      <c r="U128" s="111">
        <v>15.816666666666528</v>
      </c>
      <c r="V128" s="112">
        <v>45.605682147835516</v>
      </c>
      <c r="W128" s="113">
        <v>0.86361111111111089</v>
      </c>
      <c r="X128" s="116">
        <v>0.91597222222222197</v>
      </c>
      <c r="Y128" s="282"/>
      <c r="Z128" s="283"/>
      <c r="AA128" s="117">
        <f t="shared" si="54"/>
        <v>-420.13308056871665</v>
      </c>
      <c r="AB128" s="110">
        <f t="shared" si="55"/>
        <v>0.88329636650868981</v>
      </c>
      <c r="AC128" s="278"/>
    </row>
    <row r="129" spans="1:29" ht="15.75" customHeight="1">
      <c r="A129" s="299"/>
      <c r="B129" s="100" t="s">
        <v>120</v>
      </c>
      <c r="C129" s="280" t="s">
        <v>156</v>
      </c>
      <c r="D129" s="281"/>
      <c r="E129" s="101">
        <v>25.03</v>
      </c>
      <c r="F129" s="102">
        <v>1227</v>
      </c>
      <c r="G129" s="121">
        <f t="shared" si="56"/>
        <v>30711.81</v>
      </c>
      <c r="H129" s="122"/>
      <c r="I129" s="104">
        <v>4</v>
      </c>
      <c r="J129" s="105">
        <v>3300</v>
      </c>
      <c r="K129" s="106">
        <f t="shared" si="46"/>
        <v>825</v>
      </c>
      <c r="L129" s="107">
        <v>4</v>
      </c>
      <c r="M129" s="105">
        <f t="shared" si="57"/>
        <v>2947.7091262136009</v>
      </c>
      <c r="N129" s="106">
        <f t="shared" si="50"/>
        <v>736.92728155340023</v>
      </c>
      <c r="O129" s="108">
        <f t="shared" si="51"/>
        <v>0</v>
      </c>
      <c r="P129" s="109">
        <f t="shared" si="52"/>
        <v>-88.072718446599765</v>
      </c>
      <c r="Q129" s="110">
        <f t="shared" si="53"/>
        <v>0.8932451897616972</v>
      </c>
      <c r="R129" s="293"/>
      <c r="S129" s="47">
        <v>0.91597222222222197</v>
      </c>
      <c r="T129" s="120">
        <v>0.93331018518518494</v>
      </c>
      <c r="U129" s="111">
        <v>75.399999999999949</v>
      </c>
      <c r="V129" s="112">
        <v>24.975327227950253</v>
      </c>
      <c r="W129" s="113"/>
      <c r="X129" s="116"/>
      <c r="Y129" s="282"/>
      <c r="Z129" s="283"/>
      <c r="AA129" s="117">
        <f t="shared" si="54"/>
        <v>-352.29087378639906</v>
      </c>
      <c r="AB129" s="110">
        <f t="shared" si="55"/>
        <v>0.8932451897616972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4889</v>
      </c>
      <c r="G130" s="121">
        <f t="shared" si="56"/>
        <v>68592.67</v>
      </c>
      <c r="H130" s="62"/>
      <c r="I130" s="104">
        <v>3</v>
      </c>
      <c r="J130" s="105">
        <v>3000</v>
      </c>
      <c r="K130" s="106">
        <f t="shared" si="46"/>
        <v>1000</v>
      </c>
      <c r="L130" s="107">
        <v>3</v>
      </c>
      <c r="M130" s="105">
        <f t="shared" si="57"/>
        <v>2700.6151742993907</v>
      </c>
      <c r="N130" s="106">
        <f t="shared" si="50"/>
        <v>900.20505809979693</v>
      </c>
      <c r="O130" s="123">
        <f t="shared" si="51"/>
        <v>0</v>
      </c>
      <c r="P130" s="124">
        <f t="shared" si="52"/>
        <v>-99.794941900203071</v>
      </c>
      <c r="Q130" s="125">
        <f t="shared" si="53"/>
        <v>0.9002050580997969</v>
      </c>
      <c r="R130" s="293"/>
      <c r="S130" s="47">
        <v>0.94374999999999976</v>
      </c>
      <c r="T130" s="120">
        <v>1.0191782407407406</v>
      </c>
      <c r="U130" s="111">
        <v>15.033333333333339</v>
      </c>
      <c r="V130" s="112">
        <v>108.6196962794227</v>
      </c>
      <c r="W130" s="113"/>
      <c r="X130" s="116"/>
      <c r="Y130" s="282"/>
      <c r="Z130" s="283"/>
      <c r="AA130" s="117">
        <f t="shared" si="54"/>
        <v>-299.38482570060933</v>
      </c>
      <c r="AB130" s="110">
        <f t="shared" si="55"/>
        <v>0.9002050580997969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6693</v>
      </c>
      <c r="G131" s="121">
        <f t="shared" si="56"/>
        <v>95576.04</v>
      </c>
      <c r="H131" s="62"/>
      <c r="I131" s="104">
        <v>3</v>
      </c>
      <c r="J131" s="105">
        <v>3600</v>
      </c>
      <c r="K131" s="106">
        <f t="shared" si="46"/>
        <v>1200</v>
      </c>
      <c r="L131" s="118">
        <v>3</v>
      </c>
      <c r="M131" s="105">
        <f t="shared" si="57"/>
        <v>3179.8669194312833</v>
      </c>
      <c r="N131" s="106">
        <f t="shared" si="50"/>
        <v>1059.9556398104278</v>
      </c>
      <c r="O131" s="123">
        <f t="shared" si="51"/>
        <v>0</v>
      </c>
      <c r="P131" s="124">
        <f t="shared" si="52"/>
        <v>-140.04436018957222</v>
      </c>
      <c r="Q131" s="125">
        <f t="shared" si="53"/>
        <v>0.88329636650868981</v>
      </c>
      <c r="R131" s="293"/>
      <c r="S131" s="47">
        <v>1.0291666666666666</v>
      </c>
      <c r="T131" s="120">
        <v>1.1168634259259258</v>
      </c>
      <c r="U131" s="111">
        <v>15</v>
      </c>
      <c r="V131" s="112">
        <v>126.28830393689</v>
      </c>
      <c r="W131" s="113"/>
      <c r="X131" s="116"/>
      <c r="Y131" s="282"/>
      <c r="Z131" s="283"/>
      <c r="AA131" s="117">
        <f t="shared" si="54"/>
        <v>-420.13308056871665</v>
      </c>
      <c r="AB131" s="110">
        <f t="shared" si="55"/>
        <v>0.88329636650868981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120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120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120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120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120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120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120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3.375</v>
      </c>
      <c r="J140" s="137">
        <f t="shared" si="58"/>
        <v>3300</v>
      </c>
      <c r="K140" s="138">
        <f t="shared" ref="K140" si="59">J140/I140</f>
        <v>977.77777777777783</v>
      </c>
      <c r="L140" s="136">
        <f t="shared" ref="L140:M140" si="60">AVERAGE(L124:L139)</f>
        <v>3.375</v>
      </c>
      <c r="M140" s="137">
        <f t="shared" si="60"/>
        <v>2941.873863666684</v>
      </c>
      <c r="N140" s="138">
        <f t="shared" ref="N140:N151" si="61">M140/L140</f>
        <v>871.66632997531372</v>
      </c>
      <c r="O140" s="139">
        <f t="shared" ref="O140:O151" si="62">L140-I140</f>
        <v>0</v>
      </c>
      <c r="P140" s="140">
        <f t="shared" ref="P140:P151" si="63">N140-K140</f>
        <v>-106.11144780246411</v>
      </c>
      <c r="Q140" s="141">
        <f t="shared" ref="Q140:Q151" si="64">N140/K140</f>
        <v>0.89147692838384351</v>
      </c>
      <c r="R140" s="294"/>
      <c r="S140" s="142">
        <f>S124</f>
        <v>0.70833333333333337</v>
      </c>
      <c r="T140" s="143">
        <f>INDEX(T124:T139,COUNTA(T124:T139))</f>
        <v>1.1168634259259258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-358.12613633331603</v>
      </c>
      <c r="AB140" s="141">
        <f t="shared" ref="AB140:AB151" si="66">M140/J140</f>
        <v>0.89147692838384363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443</v>
      </c>
      <c r="G141" s="148">
        <f t="shared" ref="G141:G150" si="67">E141*F141</f>
        <v>9870.0400000000009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2946.7288235294136</v>
      </c>
      <c r="N141" s="152">
        <f t="shared" si="61"/>
        <v>589.34576470588274</v>
      </c>
      <c r="O141" s="154">
        <f t="shared" si="62"/>
        <v>0</v>
      </c>
      <c r="P141" s="155">
        <f t="shared" si="63"/>
        <v>-70.654235294117257</v>
      </c>
      <c r="Q141" s="156">
        <f t="shared" si="64"/>
        <v>0.89294812834224657</v>
      </c>
      <c r="R141" s="292">
        <f>Q157</f>
        <v>0.88625743151313785</v>
      </c>
      <c r="S141" s="157">
        <v>0.70833333333333337</v>
      </c>
      <c r="T141" s="48">
        <v>0.7145949074074075</v>
      </c>
      <c r="U141" s="159"/>
      <c r="V141" s="160">
        <v>9.0201717198273048</v>
      </c>
      <c r="W141" s="158"/>
      <c r="X141" s="169"/>
      <c r="Y141" s="295"/>
      <c r="Z141" s="296"/>
      <c r="AA141" s="171">
        <f t="shared" si="65"/>
        <v>-353.2711764705864</v>
      </c>
      <c r="AB141" s="156">
        <f t="shared" si="66"/>
        <v>0.89294812834224657</v>
      </c>
      <c r="AC141" s="277">
        <f>AB157</f>
        <v>0.88625743151313796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923</v>
      </c>
      <c r="G142" s="103">
        <f t="shared" si="67"/>
        <v>16780.14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3179.330718512258</v>
      </c>
      <c r="N142" s="106">
        <f t="shared" si="61"/>
        <v>1059.7769061707527</v>
      </c>
      <c r="O142" s="108">
        <f t="shared" si="62"/>
        <v>0</v>
      </c>
      <c r="P142" s="109">
        <f t="shared" si="63"/>
        <v>-140.22309382924732</v>
      </c>
      <c r="Q142" s="110">
        <f t="shared" si="64"/>
        <v>0.88314742180896055</v>
      </c>
      <c r="R142" s="293"/>
      <c r="S142" s="47">
        <v>0.72569444444444442</v>
      </c>
      <c r="T142" s="48">
        <v>0.73778935185185179</v>
      </c>
      <c r="U142" s="111">
        <v>15.983333333333167</v>
      </c>
      <c r="V142" s="112">
        <v>17.418760394299156</v>
      </c>
      <c r="W142" s="113"/>
      <c r="X142" s="13"/>
      <c r="Y142" s="282"/>
      <c r="Z142" s="283"/>
      <c r="AA142" s="172">
        <f t="shared" si="65"/>
        <v>-420.66928148774196</v>
      </c>
      <c r="AB142" s="110">
        <f t="shared" si="66"/>
        <v>0.88314742180896055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1251</v>
      </c>
      <c r="G143" s="103">
        <f t="shared" si="67"/>
        <v>20891.7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3181.0124999999994</v>
      </c>
      <c r="N143" s="106">
        <f t="shared" si="61"/>
        <v>1060.3374999999999</v>
      </c>
      <c r="O143" s="108">
        <f t="shared" si="62"/>
        <v>0</v>
      </c>
      <c r="P143" s="109">
        <f t="shared" si="63"/>
        <v>-139.66250000000014</v>
      </c>
      <c r="Q143" s="110">
        <f t="shared" si="64"/>
        <v>0.8836145833333332</v>
      </c>
      <c r="R143" s="293"/>
      <c r="S143" s="47">
        <v>0.74791666666666656</v>
      </c>
      <c r="T143" s="48">
        <v>0.76429398148148142</v>
      </c>
      <c r="U143" s="111">
        <v>14.583333333333268</v>
      </c>
      <c r="V143" s="112">
        <v>23.596260624565296</v>
      </c>
      <c r="W143" s="113"/>
      <c r="X143" s="13"/>
      <c r="Y143" s="282"/>
      <c r="Z143" s="283"/>
      <c r="AA143" s="172">
        <f t="shared" si="65"/>
        <v>-418.98750000000064</v>
      </c>
      <c r="AB143" s="110">
        <f t="shared" si="66"/>
        <v>0.8836145833333332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751</v>
      </c>
      <c r="G144" s="103">
        <f t="shared" si="67"/>
        <v>18639.82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2946.7824620060765</v>
      </c>
      <c r="N144" s="106">
        <f t="shared" si="61"/>
        <v>736.69561550151911</v>
      </c>
      <c r="O144" s="108">
        <f t="shared" si="62"/>
        <v>0</v>
      </c>
      <c r="P144" s="109">
        <f t="shared" si="63"/>
        <v>-88.304384498480886</v>
      </c>
      <c r="Q144" s="110">
        <f t="shared" si="64"/>
        <v>0.89296438242608378</v>
      </c>
      <c r="R144" s="293"/>
      <c r="S144" s="47">
        <v>0.77499999999999991</v>
      </c>
      <c r="T144" s="48">
        <v>0.78561342592592587</v>
      </c>
      <c r="U144" s="111">
        <v>15.416666666666625</v>
      </c>
      <c r="V144" s="112">
        <v>15.291254302268575</v>
      </c>
      <c r="W144" s="113"/>
      <c r="X144" s="13"/>
      <c r="Y144" s="282"/>
      <c r="Z144" s="283"/>
      <c r="AA144" s="172">
        <f t="shared" si="65"/>
        <v>-353.21753799392354</v>
      </c>
      <c r="AB144" s="110">
        <f t="shared" si="66"/>
        <v>0.89296438242608378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1357</v>
      </c>
      <c r="G145" s="103">
        <f t="shared" si="67"/>
        <v>24276.73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3176.5713294797774</v>
      </c>
      <c r="N145" s="106">
        <f t="shared" si="61"/>
        <v>794.14283236994436</v>
      </c>
      <c r="O145" s="108">
        <f t="shared" si="62"/>
        <v>0</v>
      </c>
      <c r="P145" s="109">
        <f t="shared" si="63"/>
        <v>-105.85716763005564</v>
      </c>
      <c r="Q145" s="110">
        <f t="shared" si="64"/>
        <v>0.88238092485549369</v>
      </c>
      <c r="R145" s="293"/>
      <c r="S145" s="47">
        <v>0.79583333333333317</v>
      </c>
      <c r="T145" s="48">
        <v>0.81362268518518499</v>
      </c>
      <c r="U145" s="111">
        <v>14.716666666666516</v>
      </c>
      <c r="V145" s="112">
        <v>25.631409326273193</v>
      </c>
      <c r="W145" s="113"/>
      <c r="X145" s="116"/>
      <c r="Y145" s="282"/>
      <c r="Z145" s="283"/>
      <c r="AA145" s="172">
        <f t="shared" si="65"/>
        <v>-423.42867052022257</v>
      </c>
      <c r="AB145" s="110">
        <f t="shared" si="66"/>
        <v>0.88238092485549369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2093</v>
      </c>
      <c r="G146" s="121">
        <f t="shared" si="67"/>
        <v>34869.379999999997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3176.2231015247244</v>
      </c>
      <c r="N146" s="106">
        <f t="shared" si="61"/>
        <v>635.24462030494487</v>
      </c>
      <c r="O146" s="108">
        <f t="shared" si="62"/>
        <v>0</v>
      </c>
      <c r="P146" s="109">
        <f t="shared" si="63"/>
        <v>-84.755379695055126</v>
      </c>
      <c r="Q146" s="110">
        <f t="shared" si="64"/>
        <v>0.88228419486797904</v>
      </c>
      <c r="R146" s="293"/>
      <c r="S146" s="47">
        <v>0.82361111111111096</v>
      </c>
      <c r="T146" s="120">
        <v>0.85106481481481466</v>
      </c>
      <c r="U146" s="111">
        <v>15</v>
      </c>
      <c r="V146" s="112">
        <v>39.537524911180256</v>
      </c>
      <c r="W146" s="113">
        <v>0.85106481481481466</v>
      </c>
      <c r="X146" s="116">
        <v>0.90277777777777757</v>
      </c>
      <c r="Y146" s="282"/>
      <c r="Z146" s="283"/>
      <c r="AA146" s="172">
        <f t="shared" si="65"/>
        <v>-423.77689847527563</v>
      </c>
      <c r="AB146" s="110">
        <f t="shared" si="66"/>
        <v>0.88228419486797904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1177</v>
      </c>
      <c r="G147" s="121">
        <f t="shared" si="67"/>
        <v>26223.56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2946.7288235294131</v>
      </c>
      <c r="N147" s="106">
        <f t="shared" si="61"/>
        <v>589.34576470588263</v>
      </c>
      <c r="O147" s="123">
        <f t="shared" si="62"/>
        <v>0</v>
      </c>
      <c r="P147" s="124">
        <f t="shared" si="63"/>
        <v>-70.65423529411737</v>
      </c>
      <c r="Q147" s="125">
        <f t="shared" si="64"/>
        <v>0.89294812834224646</v>
      </c>
      <c r="R147" s="293"/>
      <c r="S147" s="47">
        <v>0.90277777777777757</v>
      </c>
      <c r="T147" s="120">
        <v>0.91940972222222206</v>
      </c>
      <c r="U147" s="111">
        <v>75</v>
      </c>
      <c r="V147" s="112">
        <v>23.965557819947492</v>
      </c>
      <c r="W147" s="113"/>
      <c r="X147" s="116"/>
      <c r="Y147" s="282"/>
      <c r="Z147" s="283"/>
      <c r="AA147" s="172">
        <f t="shared" si="65"/>
        <v>-353.27117647058685</v>
      </c>
      <c r="AB147" s="110">
        <f t="shared" si="66"/>
        <v>0.89294812834224646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2285</v>
      </c>
      <c r="G148" s="121">
        <f t="shared" si="67"/>
        <v>41541.300000000003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3179.330718512258</v>
      </c>
      <c r="N148" s="106">
        <f t="shared" si="61"/>
        <v>1059.7769061707527</v>
      </c>
      <c r="O148" s="123">
        <f t="shared" si="62"/>
        <v>0</v>
      </c>
      <c r="P148" s="124">
        <f t="shared" si="63"/>
        <v>-140.22309382924732</v>
      </c>
      <c r="Q148" s="125">
        <f t="shared" si="64"/>
        <v>0.88314742180896055</v>
      </c>
      <c r="R148" s="293"/>
      <c r="S148" s="47">
        <v>0.92986111111111081</v>
      </c>
      <c r="T148" s="120">
        <v>0.95980324074074042</v>
      </c>
      <c r="U148" s="111">
        <v>15.049999999999795</v>
      </c>
      <c r="V148" s="112">
        <v>43.122283316331064</v>
      </c>
      <c r="W148" s="113"/>
      <c r="X148" s="116"/>
      <c r="Y148" s="282"/>
      <c r="Z148" s="283"/>
      <c r="AA148" s="172">
        <f t="shared" si="65"/>
        <v>-420.66928148774196</v>
      </c>
      <c r="AB148" s="110">
        <f t="shared" si="66"/>
        <v>0.88314742180896055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1694</v>
      </c>
      <c r="G149" s="121">
        <f t="shared" si="67"/>
        <v>42045.08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2946.7824620060765</v>
      </c>
      <c r="N149" s="106">
        <f t="shared" si="61"/>
        <v>736.69561550151911</v>
      </c>
      <c r="O149" s="123">
        <f t="shared" si="62"/>
        <v>0</v>
      </c>
      <c r="P149" s="124">
        <f t="shared" si="63"/>
        <v>-88.304384498480886</v>
      </c>
      <c r="Q149" s="125">
        <f t="shared" si="64"/>
        <v>0.89296438242608378</v>
      </c>
      <c r="R149" s="293"/>
      <c r="S149" s="47">
        <v>0.97013888888888855</v>
      </c>
      <c r="T149" s="120">
        <v>0.99408564814814782</v>
      </c>
      <c r="U149" s="111">
        <v>14.883333333333315</v>
      </c>
      <c r="V149" s="112">
        <v>34.491857241069198</v>
      </c>
      <c r="W149" s="126"/>
      <c r="X149" s="127"/>
      <c r="Y149" s="282"/>
      <c r="Z149" s="283"/>
      <c r="AA149" s="172">
        <f t="shared" si="65"/>
        <v>-353.21753799392354</v>
      </c>
      <c r="AB149" s="110">
        <f t="shared" si="66"/>
        <v>0.89296438242608378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3568</v>
      </c>
      <c r="G150" s="121">
        <f t="shared" si="67"/>
        <v>63831.520000000004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3176.5713294797765</v>
      </c>
      <c r="N150" s="106">
        <f t="shared" si="61"/>
        <v>794.14283236994413</v>
      </c>
      <c r="O150" s="123">
        <f t="shared" si="62"/>
        <v>0</v>
      </c>
      <c r="P150" s="124">
        <f t="shared" si="63"/>
        <v>-105.85716763005587</v>
      </c>
      <c r="Q150" s="125">
        <f t="shared" si="64"/>
        <v>0.88238092485549346</v>
      </c>
      <c r="R150" s="293"/>
      <c r="S150" s="47">
        <v>1.0041666666666664</v>
      </c>
      <c r="T150" s="120">
        <v>1.0509606481481479</v>
      </c>
      <c r="U150" s="111">
        <v>14.516666666666804</v>
      </c>
      <c r="V150" s="112">
        <v>67.393418184335133</v>
      </c>
      <c r="W150" s="126"/>
      <c r="X150" s="127"/>
      <c r="Y150" s="282"/>
      <c r="Z150" s="283"/>
      <c r="AA150" s="172">
        <f t="shared" si="65"/>
        <v>-423.42867052022348</v>
      </c>
      <c r="AB150" s="110">
        <f t="shared" si="66"/>
        <v>0.88238092485549346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5295</v>
      </c>
      <c r="G151" s="121">
        <f>E151*F151</f>
        <v>88214.7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3176.2231015247244</v>
      </c>
      <c r="N151" s="106">
        <f t="shared" si="61"/>
        <v>635.24462030494487</v>
      </c>
      <c r="O151" s="123">
        <f t="shared" si="62"/>
        <v>0</v>
      </c>
      <c r="P151" s="124">
        <f t="shared" si="63"/>
        <v>-84.755379695055126</v>
      </c>
      <c r="Q151" s="125">
        <f t="shared" si="64"/>
        <v>0.88228419486797904</v>
      </c>
      <c r="R151" s="293"/>
      <c r="S151" s="47">
        <v>1.0618055555555552</v>
      </c>
      <c r="T151" s="120">
        <v>1.1312615740740737</v>
      </c>
      <c r="U151" s="111">
        <v>15.616666666666497</v>
      </c>
      <c r="V151" s="112">
        <v>100.02445982068774</v>
      </c>
      <c r="W151" s="126"/>
      <c r="X151" s="127"/>
      <c r="Y151" s="282"/>
      <c r="Z151" s="283"/>
      <c r="AA151" s="172">
        <f t="shared" si="65"/>
        <v>-423.77689847527563</v>
      </c>
      <c r="AB151" s="110">
        <f t="shared" si="66"/>
        <v>0.88228419486797904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120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120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120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120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3093.8441245549543</v>
      </c>
      <c r="N157" s="138">
        <f>M157/L157</f>
        <v>756.27300822454436</v>
      </c>
      <c r="O157" s="139">
        <f>L157-I157</f>
        <v>0</v>
      </c>
      <c r="P157" s="140">
        <f>N157-K157</f>
        <v>-97.060325108789016</v>
      </c>
      <c r="Q157" s="141">
        <f>N157/K157</f>
        <v>0.88625743151313785</v>
      </c>
      <c r="R157" s="294"/>
      <c r="S157" s="142">
        <f>S141</f>
        <v>0.70833333333333337</v>
      </c>
      <c r="T157" s="143">
        <f>INDEX(T141:T156,COUNTA(T141:T156))</f>
        <v>1.1312615740740737</v>
      </c>
      <c r="U157" s="144"/>
      <c r="V157" s="166"/>
      <c r="W157" s="167"/>
      <c r="X157" s="138"/>
      <c r="Y157" s="285"/>
      <c r="Z157" s="286"/>
      <c r="AA157" s="174">
        <f>M157-J157</f>
        <v>-397.06496635413669</v>
      </c>
      <c r="AB157" s="141">
        <f>M157/J157</f>
        <v>0.88625743151313796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97" priority="1" operator="greaterThan">
      <formula>0</formula>
    </cfRule>
  </conditionalFormatting>
  <conditionalFormatting sqref="P5:P157 AA5:AA157">
    <cfRule type="cellIs" dxfId="196" priority="4" operator="lessThan">
      <formula>0</formula>
    </cfRule>
  </conditionalFormatting>
  <conditionalFormatting sqref="Q5:Q157 AB5:AB157">
    <cfRule type="cellIs" dxfId="195" priority="2" operator="greaterThan">
      <formula>1</formula>
    </cfRule>
    <cfRule type="cellIs" dxfId="194" priority="3" operator="lessThan">
      <formula>0.8</formula>
    </cfRule>
  </conditionalFormatting>
  <conditionalFormatting sqref="AC5:AC6 R5:R157 AC90:AC95">
    <cfRule type="cellIs" dxfId="193" priority="5" operator="lessThan">
      <formula>0.8</formula>
    </cfRule>
  </conditionalFormatting>
  <conditionalFormatting sqref="AC12:AC20">
    <cfRule type="cellIs" dxfId="192" priority="13" operator="lessThan">
      <formula>0.8</formula>
    </cfRule>
  </conditionalFormatting>
  <conditionalFormatting sqref="AC22:AC27">
    <cfRule type="cellIs" dxfId="191" priority="12" operator="lessThan">
      <formula>0.8</formula>
    </cfRule>
  </conditionalFormatting>
  <conditionalFormatting sqref="AC39">
    <cfRule type="cellIs" dxfId="190" priority="11" operator="lessThan">
      <formula>0.8</formula>
    </cfRule>
  </conditionalFormatting>
  <conditionalFormatting sqref="AC56">
    <cfRule type="cellIs" dxfId="189" priority="7" operator="lessThan">
      <formula>0.8</formula>
    </cfRule>
  </conditionalFormatting>
  <conditionalFormatting sqref="AC73:AC78">
    <cfRule type="cellIs" dxfId="188" priority="6" operator="lessThan">
      <formula>0.8</formula>
    </cfRule>
  </conditionalFormatting>
  <conditionalFormatting sqref="AC107">
    <cfRule type="cellIs" dxfId="187" priority="10" operator="lessThan">
      <formula>0.8</formula>
    </cfRule>
  </conditionalFormatting>
  <conditionalFormatting sqref="AC124">
    <cfRule type="cellIs" dxfId="186" priority="9" operator="lessThan">
      <formula>0.8</formula>
    </cfRule>
  </conditionalFormatting>
  <conditionalFormatting sqref="AC141:AC146">
    <cfRule type="cellIs" dxfId="185" priority="8" operator="lessThan">
      <formula>0.8</formula>
    </cfRule>
  </conditionalFormatting>
  <dataValidations count="1">
    <dataValidation type="list" allowBlank="1" showInputMessage="1" showErrorMessage="1" sqref="Y5:Z157" xr:uid="{9310A3A2-91F0-4543-A91F-0597D3C7D0E4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33D4C-C764-474C-BD27-E3139B917EF0}">
  <sheetPr codeName="工作表63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Q21" sqref="Q21"/>
      <selection pane="bottomLeft" activeCell="AC109" sqref="AC10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51876</v>
      </c>
      <c r="E1" s="88" t="s">
        <v>3</v>
      </c>
      <c r="F1" s="89">
        <f>SUM(G5:G123)</f>
        <v>2608140.4199999995</v>
      </c>
      <c r="G1" s="90" t="s">
        <v>84</v>
      </c>
      <c r="H1" s="91">
        <f>L21+L38+L55+L72+L89+L106+L123</f>
        <v>143.32142857142856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46121</v>
      </c>
      <c r="B2" s="343"/>
      <c r="C2" s="92" t="s">
        <v>40</v>
      </c>
      <c r="D2" s="93">
        <f>AVERAGE(N21,N38,N55,N72,N89,N106,N123)</f>
        <v>102.85684542393638</v>
      </c>
      <c r="E2" s="93" t="s">
        <v>91</v>
      </c>
      <c r="F2" s="94">
        <f>F1/D1</f>
        <v>50.276436502428858</v>
      </c>
      <c r="G2" s="95" t="s">
        <v>92</v>
      </c>
      <c r="H2" s="96">
        <f>COUNT(H5:H123)</f>
        <v>1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48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3675</v>
      </c>
      <c r="G5" s="148">
        <f t="shared" ref="G5:G7" si="0">E5*F5</f>
        <v>208629.75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1785.1585139318895</v>
      </c>
      <c r="N5" s="152">
        <f>M5/L5</f>
        <v>74.381604747162058</v>
      </c>
      <c r="O5" s="154">
        <f>L5-I5</f>
        <v>0</v>
      </c>
      <c r="P5" s="155">
        <f>N5-K5</f>
        <v>-8.9517285861712708</v>
      </c>
      <c r="Q5" s="156">
        <f>N5/K5</f>
        <v>0.89257925696594476</v>
      </c>
      <c r="R5" s="292">
        <f>Q21</f>
        <v>0.89333707492549541</v>
      </c>
      <c r="S5" s="157">
        <v>0.29166666666666669</v>
      </c>
      <c r="T5" s="48">
        <v>0.37744212962962964</v>
      </c>
      <c r="U5" s="159"/>
      <c r="V5" s="160">
        <v>123.51844291649998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-214.8414860681105</v>
      </c>
      <c r="AF5" s="132">
        <f>M5/J5</f>
        <v>0.89257925696594476</v>
      </c>
      <c r="AG5" s="367">
        <f>AF21</f>
        <v>0.89333707492549541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2213</v>
      </c>
      <c r="G6" s="103">
        <f t="shared" si="0"/>
        <v>171153.42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1788.2641711229953</v>
      </c>
      <c r="N6" s="106">
        <f>M6/L6</f>
        <v>77.750616135782408</v>
      </c>
      <c r="O6" s="108">
        <f>L6-I6</f>
        <v>0</v>
      </c>
      <c r="P6" s="109">
        <f>N6-K6</f>
        <v>-9.2059056033480289</v>
      </c>
      <c r="Q6" s="110">
        <f>N6/K6</f>
        <v>0.8941320855614977</v>
      </c>
      <c r="R6" s="293"/>
      <c r="S6" s="47">
        <v>0.38055555555555554</v>
      </c>
      <c r="T6" s="48">
        <v>0.43211805555555555</v>
      </c>
      <c r="U6" s="111">
        <v>5</v>
      </c>
      <c r="V6" s="112">
        <v>74.250774658543165</v>
      </c>
      <c r="W6" s="113">
        <v>0.43211805555555555</v>
      </c>
      <c r="X6" s="116">
        <v>0.47152777777777771</v>
      </c>
      <c r="Y6" s="12"/>
      <c r="Z6" s="198"/>
      <c r="AA6" s="282"/>
      <c r="AB6" s="283"/>
      <c r="AC6" s="12">
        <v>2</v>
      </c>
      <c r="AD6" s="198"/>
      <c r="AE6" s="117">
        <f>M6-J6</f>
        <v>-211.73582887700468</v>
      </c>
      <c r="AF6" s="110">
        <f>M6/J6</f>
        <v>0.8941320855614977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4325</v>
      </c>
      <c r="G7" s="103">
        <f t="shared" si="0"/>
        <v>257424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1786.5997644980873</v>
      </c>
      <c r="N7" s="106">
        <f>M7/L7</f>
        <v>74.441656854086972</v>
      </c>
      <c r="O7" s="108">
        <f>L7-I7</f>
        <v>0</v>
      </c>
      <c r="P7" s="109">
        <f>N7-K7</f>
        <v>-8.8916764792463567</v>
      </c>
      <c r="Q7" s="110">
        <f>N7/K7</f>
        <v>0.89329988224904366</v>
      </c>
      <c r="R7" s="293"/>
      <c r="S7" s="47">
        <v>0.47152777777777771</v>
      </c>
      <c r="T7" s="48">
        <v>0.57238425925925918</v>
      </c>
      <c r="U7" s="111">
        <v>56.749999999999915</v>
      </c>
      <c r="V7" s="112">
        <v>145.24797615928367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-213.40023550191268</v>
      </c>
      <c r="AF7" s="110">
        <f>M7/J7</f>
        <v>0.89329988224904366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120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120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120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120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120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120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120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120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120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120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120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1786.6741498509907</v>
      </c>
      <c r="N21" s="138">
        <f>M21/L21</f>
        <v>75.493273937365799</v>
      </c>
      <c r="O21" s="139">
        <f>L21-I21</f>
        <v>0</v>
      </c>
      <c r="P21" s="140">
        <f>N21-K21</f>
        <v>-9.0137683161553213</v>
      </c>
      <c r="Q21" s="141">
        <f>N21/K21</f>
        <v>0.89333707492549541</v>
      </c>
      <c r="R21" s="294"/>
      <c r="S21" s="142">
        <f>S5</f>
        <v>0.29166666666666669</v>
      </c>
      <c r="T21" s="143">
        <f>INDEX(T5:T20,COUNTA(T5:T20))</f>
        <v>0.57238425925925918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>M21-J21</f>
        <v>-213.32585014900928</v>
      </c>
      <c r="AF21" s="141">
        <f>M21/J21</f>
        <v>0.89333707492549541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3057</v>
      </c>
      <c r="G22" s="148">
        <f t="shared" ref="G22:G25" si="5">E22*F22</f>
        <v>164344.32000000001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1786.2960953011254</v>
      </c>
      <c r="N22" s="152">
        <f>M22/L22</f>
        <v>89.314804765056266</v>
      </c>
      <c r="O22" s="154">
        <f>L22-I22</f>
        <v>0</v>
      </c>
      <c r="P22" s="155">
        <f>N22-K22</f>
        <v>-10.685195234943734</v>
      </c>
      <c r="Q22" s="156">
        <f>N22/K22</f>
        <v>0.89314804765056266</v>
      </c>
      <c r="R22" s="292">
        <f>Q38</f>
        <v>0.88310363288839666</v>
      </c>
      <c r="S22" s="157">
        <v>0.29166666666666669</v>
      </c>
      <c r="T22" s="48">
        <v>0.36296296296296299</v>
      </c>
      <c r="U22" s="159"/>
      <c r="V22" s="160">
        <v>102.68174491479247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-213.70390469887457</v>
      </c>
      <c r="AF22" s="156">
        <f>M22/J22</f>
        <v>0.89314804765056277</v>
      </c>
      <c r="AG22" s="362">
        <f>AF38</f>
        <v>0.89337227978244782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1729</v>
      </c>
      <c r="G23" s="103">
        <f t="shared" si="5"/>
        <v>81902.73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1786</v>
      </c>
      <c r="N23" s="106">
        <f>M23/L23</f>
        <v>81.181818181818187</v>
      </c>
      <c r="O23" s="108">
        <f>L23-I23</f>
        <v>1</v>
      </c>
      <c r="P23" s="109">
        <f>N23-K23</f>
        <v>-14.056277056277054</v>
      </c>
      <c r="Q23" s="110">
        <f>N23/K23</f>
        <v>0.85240909090909089</v>
      </c>
      <c r="R23" s="293"/>
      <c r="S23" s="47">
        <v>0.3666666666666667</v>
      </c>
      <c r="T23" s="48">
        <v>0.40700231481481486</v>
      </c>
      <c r="U23" s="111">
        <v>5.333333333333341</v>
      </c>
      <c r="V23" s="112">
        <v>58.085106382978722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</v>
      </c>
      <c r="AF23" s="110">
        <f>M23/J23</f>
        <v>0.89300000000000002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2319</v>
      </c>
      <c r="G24" s="103">
        <f t="shared" si="5"/>
        <v>165924.44999999998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1788.0326750448828</v>
      </c>
      <c r="N24" s="106">
        <f>M24/L24</f>
        <v>81.274212502040129</v>
      </c>
      <c r="O24" s="108">
        <f>L24-I24</f>
        <v>0</v>
      </c>
      <c r="P24" s="109">
        <f>N24-K24</f>
        <v>-9.6348784070507776</v>
      </c>
      <c r="Q24" s="110">
        <f>N24/K24</f>
        <v>0.89401633752244147</v>
      </c>
      <c r="R24" s="293"/>
      <c r="S24" s="47">
        <v>0.41041666666666671</v>
      </c>
      <c r="T24" s="48">
        <v>0.46445601851851859</v>
      </c>
      <c r="U24" s="111">
        <v>4.9166666666666625</v>
      </c>
      <c r="V24" s="112">
        <v>77.817369862386514</v>
      </c>
      <c r="W24" s="113">
        <v>0.46445601851851859</v>
      </c>
      <c r="X24" s="116">
        <v>0.50277777777777777</v>
      </c>
      <c r="Y24" s="12"/>
      <c r="Z24" s="198"/>
      <c r="AA24" s="282"/>
      <c r="AB24" s="283"/>
      <c r="AC24" s="12">
        <v>1</v>
      </c>
      <c r="AD24" s="198"/>
      <c r="AE24" s="117">
        <f>M24-J24</f>
        <v>-211.96732495511719</v>
      </c>
      <c r="AF24" s="110">
        <f>M24/J24</f>
        <v>0.89401633752244136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2710</v>
      </c>
      <c r="G25" s="103">
        <f t="shared" si="5"/>
        <v>161353.4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1786.6494679135737</v>
      </c>
      <c r="N25" s="106">
        <f>M25/L25</f>
        <v>77.680411648416253</v>
      </c>
      <c r="O25" s="108">
        <f>L25-I25</f>
        <v>0</v>
      </c>
      <c r="P25" s="109">
        <f>N25-K25</f>
        <v>-9.2761100907141838</v>
      </c>
      <c r="Q25" s="110">
        <f>N25/K25</f>
        <v>0.89332473395678691</v>
      </c>
      <c r="R25" s="293"/>
      <c r="S25" s="47">
        <v>0.50277777777777777</v>
      </c>
      <c r="T25" s="48">
        <v>0.56597222222222221</v>
      </c>
      <c r="U25" s="111">
        <v>55.183333333333223</v>
      </c>
      <c r="V25" s="112">
        <v>91.008338748104961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-213.35053208642626</v>
      </c>
      <c r="AF25" s="110">
        <f>M25/J25</f>
        <v>0.89332473395678691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120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120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120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120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120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120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120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120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120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120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120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1786.7445595648956</v>
      </c>
      <c r="N38" s="138">
        <f>M38/L38</f>
        <v>82.149175152408986</v>
      </c>
      <c r="O38" s="139">
        <f>L38-I38</f>
        <v>0.25</v>
      </c>
      <c r="P38" s="140">
        <f>N38-K38</f>
        <v>-10.874080661544497</v>
      </c>
      <c r="Q38" s="141">
        <f>N38/K38</f>
        <v>0.88310363288839666</v>
      </c>
      <c r="R38" s="294"/>
      <c r="S38" s="142">
        <f>S22</f>
        <v>0.29166666666666669</v>
      </c>
      <c r="T38" s="143">
        <f>INDEX(T22:T37,COUNTA(T22:T37))</f>
        <v>0.56597222222222221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7</v>
      </c>
      <c r="AD38" s="180">
        <f>SUM(AD22:AD37)</f>
        <v>0</v>
      </c>
      <c r="AE38" s="168">
        <f>M38-J38</f>
        <v>-213.25544043510445</v>
      </c>
      <c r="AF38" s="141">
        <f>M38/J38</f>
        <v>0.89337227978244782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2004</v>
      </c>
      <c r="G39" s="148">
        <f t="shared" ref="G39:G41" si="9">E39*F39</f>
        <v>118917.36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1787.016495362247</v>
      </c>
      <c r="N39" s="152">
        <f>M39/L39</f>
        <v>74.459020640093627</v>
      </c>
      <c r="O39" s="154">
        <f>L39-I39</f>
        <v>0</v>
      </c>
      <c r="P39" s="155">
        <f>N39-K39</f>
        <v>-8.8743126932397018</v>
      </c>
      <c r="Q39" s="156">
        <f>N39/K39</f>
        <v>0.89350824768112358</v>
      </c>
      <c r="R39" s="292">
        <f>Q55</f>
        <v>0.89385996065633422</v>
      </c>
      <c r="S39" s="157">
        <v>0.29166666666666669</v>
      </c>
      <c r="T39" s="48">
        <v>0.33839120370370374</v>
      </c>
      <c r="U39" s="159"/>
      <c r="V39" s="160">
        <v>67.285333018499131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-212.98350463775296</v>
      </c>
      <c r="AF39" s="156">
        <f>M39/J39</f>
        <v>0.89350824768112347</v>
      </c>
      <c r="AG39" s="277">
        <f>AF55</f>
        <v>0.89385996065633422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3362</v>
      </c>
      <c r="G40" s="103">
        <f t="shared" si="9"/>
        <v>197248.54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1787.9770659833437</v>
      </c>
      <c r="N40" s="106">
        <f>M40/L40</f>
        <v>77.738133303623641</v>
      </c>
      <c r="O40" s="108">
        <f>L40-I40</f>
        <v>0</v>
      </c>
      <c r="P40" s="109">
        <f>N40-K40</f>
        <v>-9.218388435506796</v>
      </c>
      <c r="Q40" s="110">
        <f>N40/K40</f>
        <v>0.8939885329916718</v>
      </c>
      <c r="R40" s="293"/>
      <c r="S40" s="47">
        <v>0.34236111111111112</v>
      </c>
      <c r="T40" s="48">
        <v>0.42070601851851852</v>
      </c>
      <c r="U40" s="111">
        <v>5.7166666666666277</v>
      </c>
      <c r="V40" s="112">
        <v>112.82023904991138</v>
      </c>
      <c r="W40" s="113">
        <v>0.42070601851851852</v>
      </c>
      <c r="X40" s="116">
        <v>0.4597222222222222</v>
      </c>
      <c r="Y40" s="12"/>
      <c r="Z40" s="198"/>
      <c r="AA40" s="282"/>
      <c r="AB40" s="283"/>
      <c r="AC40" s="12">
        <v>3</v>
      </c>
      <c r="AD40" s="198"/>
      <c r="AE40" s="117">
        <f>M40-J40</f>
        <v>-212.02293401665634</v>
      </c>
      <c r="AF40" s="110">
        <f>M40/J40</f>
        <v>0.8939885329916718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2063</v>
      </c>
      <c r="G41" s="103">
        <f t="shared" si="9"/>
        <v>159573.04999999999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1788.166202592414</v>
      </c>
      <c r="N41" s="106">
        <f>M41/L41</f>
        <v>68.775623176631314</v>
      </c>
      <c r="O41" s="108">
        <f>L41-I41</f>
        <v>0</v>
      </c>
      <c r="P41" s="109">
        <f>N41-K41</f>
        <v>-8.1474537464456063</v>
      </c>
      <c r="Q41" s="110">
        <f>N41/K41</f>
        <v>0.89408310129620716</v>
      </c>
      <c r="R41" s="293"/>
      <c r="S41" s="47">
        <v>0.4597222222222222</v>
      </c>
      <c r="T41" s="48">
        <v>0.50778935185185181</v>
      </c>
      <c r="U41" s="111">
        <v>56.183333333333294</v>
      </c>
      <c r="V41" s="112">
        <v>69.221753448056759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-211.83379740758596</v>
      </c>
      <c r="AF41" s="110">
        <f>M41/J41</f>
        <v>0.89408310129620705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120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1787.7199213126685</v>
      </c>
      <c r="N55" s="138">
        <f t="shared" ref="N55:N62" si="13">M55/L55</f>
        <v>73.467941971753504</v>
      </c>
      <c r="O55" s="139">
        <f t="shared" ref="O55:O62" si="14">L55-I55</f>
        <v>0</v>
      </c>
      <c r="P55" s="140">
        <f t="shared" ref="P55:P62" si="15">N55-K55</f>
        <v>-8.7238388501643129</v>
      </c>
      <c r="Q55" s="141">
        <f t="shared" ref="Q55:Q62" si="16">N55/K55</f>
        <v>0.89385996065633422</v>
      </c>
      <c r="R55" s="294"/>
      <c r="S55" s="142">
        <f>S39</f>
        <v>0.29166666666666669</v>
      </c>
      <c r="T55" s="143">
        <f>INDEX(T39:T54,COUNTA(T39:T54))</f>
        <v>0.50778935185185181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7</v>
      </c>
      <c r="AD55" s="191">
        <f>SUM(AD39:AD54)</f>
        <v>0</v>
      </c>
      <c r="AE55" s="168">
        <f t="shared" ref="AE55:AE62" si="17">M55-J55</f>
        <v>-212.28007868733152</v>
      </c>
      <c r="AF55" s="141">
        <f t="shared" ref="AF55:AF62" si="18">M55/J55</f>
        <v>0.89385996065633422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3636</v>
      </c>
      <c r="G56" s="148">
        <f t="shared" ref="G56:G62" si="19">E56*F56</f>
        <v>71629.2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2" si="20">F56/V56*60</f>
        <v>1079.0419098143238</v>
      </c>
      <c r="N56" s="152">
        <f t="shared" si="13"/>
        <v>83.003223831871068</v>
      </c>
      <c r="O56" s="154">
        <f t="shared" si="14"/>
        <v>0</v>
      </c>
      <c r="P56" s="155">
        <f t="shared" si="15"/>
        <v>-9.3044684758212384</v>
      </c>
      <c r="Q56" s="156">
        <f t="shared" si="16"/>
        <v>0.89920159151193657</v>
      </c>
      <c r="R56" s="292">
        <f>Q72</f>
        <v>0.88685690232100356</v>
      </c>
      <c r="S56" s="157">
        <v>0.25</v>
      </c>
      <c r="T56" s="48">
        <v>0.39039351851851856</v>
      </c>
      <c r="U56" s="159"/>
      <c r="V56" s="160">
        <v>202.1793574612314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-120.95809018567616</v>
      </c>
      <c r="AF56" s="156">
        <f t="shared" si="18"/>
        <v>0.89920159151193657</v>
      </c>
      <c r="AG56" s="277">
        <f>AF72</f>
        <v>0.88685690232100367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575</v>
      </c>
      <c r="G57" s="103">
        <f t="shared" si="19"/>
        <v>15553.75</v>
      </c>
      <c r="H57" s="26"/>
      <c r="I57" s="104">
        <v>6</v>
      </c>
      <c r="J57" s="105">
        <v>3273</v>
      </c>
      <c r="K57" s="106">
        <f t="shared" ref="K57:K62" si="21">J57/I57</f>
        <v>545.5</v>
      </c>
      <c r="L57" s="107">
        <v>6</v>
      </c>
      <c r="M57" s="105">
        <f t="shared" si="20"/>
        <v>2964.8589168126109</v>
      </c>
      <c r="N57" s="106">
        <f t="shared" si="13"/>
        <v>494.14315280210184</v>
      </c>
      <c r="O57" s="108">
        <f t="shared" si="14"/>
        <v>0</v>
      </c>
      <c r="P57" s="109">
        <f t="shared" si="15"/>
        <v>-51.356847197898162</v>
      </c>
      <c r="Q57" s="110">
        <f t="shared" si="16"/>
        <v>0.90585362566838101</v>
      </c>
      <c r="R57" s="293"/>
      <c r="S57" s="47">
        <v>0.39444444444444443</v>
      </c>
      <c r="T57" s="48">
        <v>0.40252314814814816</v>
      </c>
      <c r="U57" s="111">
        <v>5.8333333333332593</v>
      </c>
      <c r="V57" s="112">
        <v>11.636304110243946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-308.14108318738909</v>
      </c>
      <c r="AF57" s="110">
        <f t="shared" si="18"/>
        <v>0.90585362566838101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1367</v>
      </c>
      <c r="G58" s="103">
        <f t="shared" si="19"/>
        <v>35829.07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2961.7101263350382</v>
      </c>
      <c r="N58" s="106">
        <f t="shared" si="13"/>
        <v>493.61835438917302</v>
      </c>
      <c r="O58" s="108">
        <f t="shared" si="14"/>
        <v>0</v>
      </c>
      <c r="P58" s="109">
        <f t="shared" si="15"/>
        <v>-51.881645610826979</v>
      </c>
      <c r="Q58" s="110">
        <f t="shared" si="16"/>
        <v>0.90489157541553256</v>
      </c>
      <c r="R58" s="293"/>
      <c r="S58" s="47">
        <v>0.4055555555555555</v>
      </c>
      <c r="T58" s="48">
        <v>0.42478009259259253</v>
      </c>
      <c r="U58" s="111">
        <v>5</v>
      </c>
      <c r="V58" s="112">
        <v>27.693459690970997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-311.28987366496176</v>
      </c>
      <c r="AF58" s="110">
        <f t="shared" si="18"/>
        <v>0.90489157541553267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1172</v>
      </c>
      <c r="G59" s="103">
        <f t="shared" si="19"/>
        <v>25690.240000000002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3265.1749763033135</v>
      </c>
      <c r="N59" s="106">
        <f t="shared" si="13"/>
        <v>544.19582938388555</v>
      </c>
      <c r="O59" s="108">
        <f t="shared" si="14"/>
        <v>0</v>
      </c>
      <c r="P59" s="109">
        <f t="shared" si="15"/>
        <v>-55.804170616114448</v>
      </c>
      <c r="Q59" s="110">
        <f t="shared" si="16"/>
        <v>0.90699304897314259</v>
      </c>
      <c r="R59" s="293"/>
      <c r="S59" s="47">
        <v>0.42847222222222214</v>
      </c>
      <c r="T59" s="48">
        <v>0.44342592592592583</v>
      </c>
      <c r="U59" s="111">
        <v>5.3166666666666451</v>
      </c>
      <c r="V59" s="112">
        <v>21.536364975947841</v>
      </c>
      <c r="W59" s="113"/>
      <c r="X59" s="116"/>
      <c r="Y59" s="12"/>
      <c r="Z59" s="198"/>
      <c r="AA59" s="282"/>
      <c r="AB59" s="283"/>
      <c r="AC59" s="12">
        <v>2</v>
      </c>
      <c r="AD59" s="198"/>
      <c r="AE59" s="199">
        <f t="shared" si="17"/>
        <v>-334.82502369668646</v>
      </c>
      <c r="AF59" s="200">
        <f t="shared" si="18"/>
        <v>0.9069930489731427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1861</v>
      </c>
      <c r="G60" s="103">
        <f t="shared" si="19"/>
        <v>56499.96</v>
      </c>
      <c r="H60" s="13">
        <v>2</v>
      </c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2551.3957894736823</v>
      </c>
      <c r="N60" s="106">
        <f t="shared" si="13"/>
        <v>231.94507177033475</v>
      </c>
      <c r="O60" s="108">
        <f t="shared" si="14"/>
        <v>0</v>
      </c>
      <c r="P60" s="109">
        <f t="shared" si="15"/>
        <v>-40.782200956937999</v>
      </c>
      <c r="Q60" s="110">
        <f t="shared" si="16"/>
        <v>0.85046526315789406</v>
      </c>
      <c r="R60" s="293"/>
      <c r="S60" s="47">
        <v>0.44722222222222213</v>
      </c>
      <c r="T60" s="48">
        <v>0.47760416666666655</v>
      </c>
      <c r="U60" s="111">
        <v>5.4666666666666686</v>
      </c>
      <c r="V60" s="112">
        <v>43.764280109215797</v>
      </c>
      <c r="W60" s="113">
        <v>0.47760416666666655</v>
      </c>
      <c r="X60" s="116">
        <v>0.51666666666666661</v>
      </c>
      <c r="Y60" s="12"/>
      <c r="Z60" s="198"/>
      <c r="AA60" s="282"/>
      <c r="AB60" s="283"/>
      <c r="AC60" s="12">
        <v>3</v>
      </c>
      <c r="AD60" s="198"/>
      <c r="AE60" s="199">
        <f t="shared" si="17"/>
        <v>-448.60421052631773</v>
      </c>
      <c r="AF60" s="200">
        <f t="shared" si="18"/>
        <v>0.85046526315789406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2489</v>
      </c>
      <c r="G61" s="121">
        <f t="shared" si="19"/>
        <v>74595.33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2484.1730769230767</v>
      </c>
      <c r="N61" s="106">
        <f t="shared" si="13"/>
        <v>118.29395604395603</v>
      </c>
      <c r="O61" s="108">
        <f t="shared" si="14"/>
        <v>0</v>
      </c>
      <c r="P61" s="109">
        <f t="shared" si="15"/>
        <v>-14.563186813186832</v>
      </c>
      <c r="Q61" s="110">
        <f t="shared" si="16"/>
        <v>0.89038461538461522</v>
      </c>
      <c r="R61" s="293"/>
      <c r="S61" s="47">
        <v>0.51666666666666661</v>
      </c>
      <c r="T61" s="120">
        <v>0.55840277777777769</v>
      </c>
      <c r="U61" s="111">
        <v>56.250000000000078</v>
      </c>
      <c r="V61" s="112">
        <v>60.116584221649362</v>
      </c>
      <c r="W61" s="113"/>
      <c r="X61" s="116"/>
      <c r="Y61" s="12"/>
      <c r="Z61" s="198"/>
      <c r="AA61" s="282"/>
      <c r="AB61" s="283"/>
      <c r="AC61" s="12">
        <v>2</v>
      </c>
      <c r="AD61" s="198"/>
      <c r="AE61" s="199">
        <f t="shared" si="17"/>
        <v>-305.82692307692332</v>
      </c>
      <c r="AF61" s="200">
        <f t="shared" si="18"/>
        <v>0.89038461538461533</v>
      </c>
      <c r="AG61" s="278"/>
    </row>
    <row r="62" spans="1:33" ht="15.75" customHeight="1">
      <c r="A62" s="299"/>
      <c r="B62" s="100" t="s">
        <v>206</v>
      </c>
      <c r="C62" s="366" t="s">
        <v>229</v>
      </c>
      <c r="D62" s="366"/>
      <c r="E62" s="101">
        <v>30.36</v>
      </c>
      <c r="F62" s="105">
        <v>2349</v>
      </c>
      <c r="G62" s="121">
        <f t="shared" si="19"/>
        <v>71315.64</v>
      </c>
      <c r="H62" s="62"/>
      <c r="I62" s="104">
        <v>11</v>
      </c>
      <c r="J62" s="105">
        <v>3000</v>
      </c>
      <c r="K62" s="106">
        <f t="shared" si="21"/>
        <v>272.72727272727275</v>
      </c>
      <c r="L62" s="107">
        <v>11</v>
      </c>
      <c r="M62" s="105">
        <f t="shared" si="20"/>
        <v>2551.3957894736818</v>
      </c>
      <c r="N62" s="106">
        <f t="shared" si="13"/>
        <v>231.94507177033472</v>
      </c>
      <c r="O62" s="123">
        <f t="shared" si="14"/>
        <v>0</v>
      </c>
      <c r="P62" s="124">
        <f t="shared" si="15"/>
        <v>-40.782200956938027</v>
      </c>
      <c r="Q62" s="125">
        <f t="shared" si="16"/>
        <v>0.85046526315789395</v>
      </c>
      <c r="R62" s="293"/>
      <c r="S62" s="47">
        <v>0.56249999999999989</v>
      </c>
      <c r="T62" s="120">
        <v>0.60085648148148141</v>
      </c>
      <c r="U62" s="111">
        <v>5.8999999999999631</v>
      </c>
      <c r="V62" s="112">
        <v>55.24035141136374</v>
      </c>
      <c r="W62" s="113"/>
      <c r="X62" s="116"/>
      <c r="Y62" s="12"/>
      <c r="Z62" s="198"/>
      <c r="AA62" s="282"/>
      <c r="AB62" s="283"/>
      <c r="AC62" s="12">
        <v>1</v>
      </c>
      <c r="AD62" s="198"/>
      <c r="AE62" s="199">
        <f t="shared" si="17"/>
        <v>-448.60421052631818</v>
      </c>
      <c r="AF62" s="200">
        <f t="shared" si="18"/>
        <v>0.85046526315789395</v>
      </c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120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120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120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120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120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120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120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120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10.571428571428571</v>
      </c>
      <c r="J72" s="137">
        <f t="shared" si="22"/>
        <v>2876.5714285714284</v>
      </c>
      <c r="K72" s="138">
        <f t="shared" ref="K72" si="23">J72/I72</f>
        <v>272.10810810810813</v>
      </c>
      <c r="L72" s="136">
        <f t="shared" ref="L72:M72" si="24">AVERAGE(L56:L71)</f>
        <v>10.571428571428571</v>
      </c>
      <c r="M72" s="137">
        <f t="shared" si="24"/>
        <v>2551.1072264479612</v>
      </c>
      <c r="N72" s="138">
        <f>M72/L72</f>
        <v>241.32095385318553</v>
      </c>
      <c r="O72" s="139">
        <f>L72-I72</f>
        <v>0</v>
      </c>
      <c r="P72" s="140">
        <f>N72-K72</f>
        <v>-30.787154254922598</v>
      </c>
      <c r="Q72" s="141">
        <f>N72/K72</f>
        <v>0.88685690232100356</v>
      </c>
      <c r="R72" s="294"/>
      <c r="S72" s="142">
        <f>S56</f>
        <v>0.25</v>
      </c>
      <c r="T72" s="143">
        <f>INDEX(T56:T71,COUNTA(T56:T71))</f>
        <v>0.60085648148148141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15</v>
      </c>
      <c r="AD72" s="191">
        <f>SUM(AD56:AD71)</f>
        <v>0</v>
      </c>
      <c r="AE72" s="168">
        <f>M72-J72</f>
        <v>-325.4642021234672</v>
      </c>
      <c r="AF72" s="141">
        <f>M72/J72</f>
        <v>0.88685690232100367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1158</v>
      </c>
      <c r="G73" s="148">
        <f t="shared" ref="G73:G74" si="25">E73*F73</f>
        <v>67360.86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1606.9628571428614</v>
      </c>
      <c r="N73" s="152">
        <f>M73/L73</f>
        <v>84.576992481203234</v>
      </c>
      <c r="O73" s="154">
        <f>L73-I73</f>
        <v>0</v>
      </c>
      <c r="P73" s="155">
        <f>N73-K73</f>
        <v>-10.15984962405993</v>
      </c>
      <c r="Q73" s="156">
        <f>N73/K73</f>
        <v>0.89275714285714514</v>
      </c>
      <c r="R73" s="292">
        <f>Q89</f>
        <v>0.89287089473545567</v>
      </c>
      <c r="S73" s="157">
        <v>0.70833333333333337</v>
      </c>
      <c r="T73" s="48">
        <v>0.73835648148148147</v>
      </c>
      <c r="U73" s="159"/>
      <c r="V73" s="160">
        <v>43.236842526362842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-193.03714285713863</v>
      </c>
      <c r="AF73" s="156">
        <f>M73/J73</f>
        <v>0.89275714285714525</v>
      </c>
      <c r="AG73" s="277">
        <f>AF89</f>
        <v>0.89287089473545567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2165</v>
      </c>
      <c r="G74" s="103">
        <f t="shared" si="25"/>
        <v>97381.7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1607.3723639047791</v>
      </c>
      <c r="N74" s="106">
        <f>M74/L74</f>
        <v>76.541541138322813</v>
      </c>
      <c r="O74" s="108">
        <f>L74-I74</f>
        <v>0</v>
      </c>
      <c r="P74" s="109">
        <f>N74-K74</f>
        <v>-9.1727445759628949</v>
      </c>
      <c r="Q74" s="110">
        <f>N74/K74</f>
        <v>0.8929846466137662</v>
      </c>
      <c r="R74" s="293"/>
      <c r="S74" s="47">
        <v>0.74236111111111114</v>
      </c>
      <c r="T74" s="48">
        <v>0.79847222222222225</v>
      </c>
      <c r="U74" s="111">
        <v>5.7666666666667155</v>
      </c>
      <c r="V74" s="112">
        <v>80.81512592666131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-192.62763609522085</v>
      </c>
      <c r="AF74" s="110">
        <f>M74/J74</f>
        <v>0.8929846466137662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120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1607.1676105238203</v>
      </c>
      <c r="N89" s="138">
        <f>M89/L89</f>
        <v>80.358380526191013</v>
      </c>
      <c r="O89" s="139">
        <f>L89-I89</f>
        <v>0</v>
      </c>
      <c r="P89" s="140">
        <f>N89-K89</f>
        <v>-9.6416194738089871</v>
      </c>
      <c r="Q89" s="141">
        <f>N89/K89</f>
        <v>0.89287089473545567</v>
      </c>
      <c r="R89" s="294"/>
      <c r="S89" s="142">
        <f>S73</f>
        <v>0.70833333333333337</v>
      </c>
      <c r="T89" s="143">
        <f>INDEX(T73:T88,COUNTA(T73:T88))</f>
        <v>0.79847222222222225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4</v>
      </c>
      <c r="AD89" s="180">
        <f t="shared" si="31"/>
        <v>0</v>
      </c>
      <c r="AE89" s="168">
        <f>M89-J89</f>
        <v>-192.83238947617974</v>
      </c>
      <c r="AF89" s="141">
        <f>M89/J89</f>
        <v>0.89287089473545567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967</v>
      </c>
      <c r="G90" s="148">
        <f t="shared" ref="G90:G91" si="32">E90*F90</f>
        <v>52305.030000000006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1788.9003083247685</v>
      </c>
      <c r="N90" s="152">
        <f>M90/L90</f>
        <v>89.445015416238419</v>
      </c>
      <c r="O90" s="154">
        <f>L90-I90</f>
        <v>1</v>
      </c>
      <c r="P90" s="155">
        <f>N90-K90</f>
        <v>-15.818142478498416</v>
      </c>
      <c r="Q90" s="156">
        <f>N90/K90</f>
        <v>0.84972764645426502</v>
      </c>
      <c r="R90" s="292">
        <f>Q106</f>
        <v>0.87168019797075624</v>
      </c>
      <c r="S90" s="157">
        <v>0.70833333333333337</v>
      </c>
      <c r="T90" s="48">
        <v>0.73085648148148152</v>
      </c>
      <c r="U90" s="159"/>
      <c r="V90" s="160">
        <v>32.433333333333337</v>
      </c>
      <c r="W90" s="97"/>
      <c r="X90" s="98"/>
      <c r="Y90" s="196"/>
      <c r="Z90" s="197"/>
      <c r="AA90" s="295"/>
      <c r="AB90" s="296"/>
      <c r="AC90" s="196">
        <v>2</v>
      </c>
      <c r="AD90" s="197"/>
      <c r="AE90" s="115">
        <f>M90-J90</f>
        <v>-211.0996916752315</v>
      </c>
      <c r="AF90" s="156">
        <f>M90/J90</f>
        <v>0.89445015416238427</v>
      </c>
      <c r="AG90" s="362">
        <f>AF106</f>
        <v>0.89403097227769879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1753</v>
      </c>
      <c r="G91" s="103">
        <f t="shared" si="32"/>
        <v>88824.510000000009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1787.2235807860266</v>
      </c>
      <c r="N91" s="106">
        <f>M91/L91</f>
        <v>89.361179039301334</v>
      </c>
      <c r="O91" s="108">
        <f>L91-I91</f>
        <v>0</v>
      </c>
      <c r="P91" s="109">
        <f>N91-K91</f>
        <v>-10.638820960698666</v>
      </c>
      <c r="Q91" s="110">
        <f>N91/K91</f>
        <v>0.89361179039301331</v>
      </c>
      <c r="R91" s="293"/>
      <c r="S91" s="47">
        <v>0.73472222222222228</v>
      </c>
      <c r="T91" s="48">
        <v>0.77559027777777778</v>
      </c>
      <c r="U91" s="111">
        <v>5.5166666666666764</v>
      </c>
      <c r="V91" s="112">
        <v>58.851058776732067</v>
      </c>
      <c r="W91" s="113"/>
      <c r="X91" s="116"/>
      <c r="Y91" s="12"/>
      <c r="Z91" s="198"/>
      <c r="AA91" s="282"/>
      <c r="AB91" s="283"/>
      <c r="AC91" s="12">
        <v>1</v>
      </c>
      <c r="AD91" s="198"/>
      <c r="AE91" s="117">
        <f>M91-J91</f>
        <v>-212.77641921397344</v>
      </c>
      <c r="AF91" s="110">
        <f>M91/J91</f>
        <v>0.89361179039301331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120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120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120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120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120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120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120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120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120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120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120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1788.0619445553975</v>
      </c>
      <c r="N106" s="138">
        <f>M106/L106</f>
        <v>89.403097227769877</v>
      </c>
      <c r="O106" s="139">
        <f>L106-I106</f>
        <v>0.5</v>
      </c>
      <c r="P106" s="140">
        <f>N106-K106</f>
        <v>-13.161005336332693</v>
      </c>
      <c r="Q106" s="141">
        <f>N106/K106</f>
        <v>0.87168019797075624</v>
      </c>
      <c r="R106" s="294"/>
      <c r="S106" s="142">
        <f>S90</f>
        <v>0.70833333333333337</v>
      </c>
      <c r="T106" s="143">
        <f>INDEX(T90:T105,COUNTA(T90:T105))</f>
        <v>0.77559027777777778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3</v>
      </c>
      <c r="AD106" s="180">
        <f t="shared" si="38"/>
        <v>0</v>
      </c>
      <c r="AE106" s="168">
        <f>M106-J106</f>
        <v>-211.93805544460247</v>
      </c>
      <c r="AF106" s="141">
        <f>M106/J106</f>
        <v>0.89403097227769879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1658</v>
      </c>
      <c r="G107" s="148">
        <f t="shared" ref="G107:G109" si="39">E107*F107</f>
        <v>78920.800000000003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1790.0552486187844</v>
      </c>
      <c r="N107" s="152">
        <f>M107/L107</f>
        <v>77.828489070381934</v>
      </c>
      <c r="O107" s="154">
        <f>L107-I107</f>
        <v>0</v>
      </c>
      <c r="P107" s="155">
        <f>N107-K107</f>
        <v>-9.1280326687485029</v>
      </c>
      <c r="Q107" s="156">
        <f>N107/K107</f>
        <v>0.8950276243093922</v>
      </c>
      <c r="R107" s="292">
        <f>Q123</f>
        <v>0.89475859593711837</v>
      </c>
      <c r="S107" s="157">
        <v>0.70833333333333337</v>
      </c>
      <c r="T107" s="48">
        <v>0.74692129629629633</v>
      </c>
      <c r="U107" s="159"/>
      <c r="V107" s="160">
        <v>55.573703703703707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-209.94475138121561</v>
      </c>
      <c r="AF107" s="156">
        <f>M107/J107</f>
        <v>0.8950276243093922</v>
      </c>
      <c r="AG107" s="277">
        <f>AF123</f>
        <v>0.89475859593711848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1460</v>
      </c>
      <c r="G108" s="103">
        <f t="shared" si="39"/>
        <v>83030.2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1789.221296847114</v>
      </c>
      <c r="N108" s="106">
        <f>M108/L108</f>
        <v>77.792230297700613</v>
      </c>
      <c r="O108" s="108">
        <f>L108-I108</f>
        <v>0</v>
      </c>
      <c r="P108" s="109">
        <f>N108-K108</f>
        <v>-9.1642914414298247</v>
      </c>
      <c r="Q108" s="110">
        <f>N108/K108</f>
        <v>0.89461064842355698</v>
      </c>
      <c r="R108" s="293"/>
      <c r="S108" s="47">
        <v>0.75</v>
      </c>
      <c r="T108" s="48">
        <v>0.78399305555555554</v>
      </c>
      <c r="U108" s="111">
        <v>5</v>
      </c>
      <c r="V108" s="112">
        <v>48.959846473080113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-210.77870315288601</v>
      </c>
      <c r="AF108" s="110">
        <f>M108/J108</f>
        <v>0.89461064842355698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1809</v>
      </c>
      <c r="G109" s="103">
        <f t="shared" si="39"/>
        <v>102733.11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1789.2750301568121</v>
      </c>
      <c r="N109" s="106">
        <f>M109/L109</f>
        <v>77.794566528557056</v>
      </c>
      <c r="O109" s="108">
        <f>L109-I109</f>
        <v>0</v>
      </c>
      <c r="P109" s="109">
        <f>N109-K109</f>
        <v>-9.1619552105733817</v>
      </c>
      <c r="Q109" s="110">
        <f>N109/K109</f>
        <v>0.89463751507840616</v>
      </c>
      <c r="R109" s="293"/>
      <c r="S109" s="47">
        <v>0.78749999999999998</v>
      </c>
      <c r="T109" s="48">
        <v>0.82961805555555557</v>
      </c>
      <c r="U109" s="111">
        <v>5.0499999999999901</v>
      </c>
      <c r="V109" s="112">
        <v>60.661440064073076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-210.72496984318786</v>
      </c>
      <c r="AF109" s="110">
        <f>M109/J109</f>
        <v>0.89463751507840605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120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1789.5171918742369</v>
      </c>
      <c r="N123" s="138">
        <f>M123/L123</f>
        <v>77.805095298879863</v>
      </c>
      <c r="O123" s="139">
        <f>L123-I123</f>
        <v>0</v>
      </c>
      <c r="P123" s="140">
        <f>N123-K123</f>
        <v>-9.1514264402505745</v>
      </c>
      <c r="Q123" s="141">
        <f>N123/K123</f>
        <v>0.89475859593711837</v>
      </c>
      <c r="R123" s="294"/>
      <c r="S123" s="142">
        <f>S107</f>
        <v>0.70833333333333337</v>
      </c>
      <c r="T123" s="143">
        <f>INDEX(T107:T122,COUNTA(T107:T122))</f>
        <v>0.82961805555555557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3</v>
      </c>
      <c r="AD123" s="180">
        <f t="shared" si="45"/>
        <v>0</v>
      </c>
      <c r="AE123" s="168">
        <f>M123-J123</f>
        <v>-210.48280812576309</v>
      </c>
      <c r="AF123" s="141">
        <f>M123/J123</f>
        <v>0.89475859593711848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84" priority="3" operator="greaterThan">
      <formula>0</formula>
    </cfRule>
  </conditionalFormatting>
  <conditionalFormatting sqref="P5:P123 AE5:AE123">
    <cfRule type="cellIs" dxfId="183" priority="6" operator="lessThan">
      <formula>0</formula>
    </cfRule>
  </conditionalFormatting>
  <conditionalFormatting sqref="Q5:Q123 AF5:AF123">
    <cfRule type="cellIs" dxfId="182" priority="4" operator="greaterThan">
      <formula>1</formula>
    </cfRule>
    <cfRule type="cellIs" dxfId="181" priority="5" operator="lessThan">
      <formula>0.8</formula>
    </cfRule>
  </conditionalFormatting>
  <conditionalFormatting sqref="AG5 R5:R123 AG39:AG90">
    <cfRule type="cellIs" dxfId="180" priority="7" operator="lessThan">
      <formula>0.8</formula>
    </cfRule>
  </conditionalFormatting>
  <conditionalFormatting sqref="AG22">
    <cfRule type="cellIs" dxfId="179" priority="10" operator="lessThan">
      <formula>0.8</formula>
    </cfRule>
  </conditionalFormatting>
  <conditionalFormatting sqref="AG37">
    <cfRule type="cellIs" dxfId="178" priority="9" operator="lessThan">
      <formula>0.8</formula>
    </cfRule>
  </conditionalFormatting>
  <conditionalFormatting sqref="AG105">
    <cfRule type="cellIs" dxfId="177" priority="2" operator="lessThan">
      <formula>0.8</formula>
    </cfRule>
  </conditionalFormatting>
  <conditionalFormatting sqref="AG107:AG123">
    <cfRule type="cellIs" dxfId="176" priority="1" operator="lessThan">
      <formula>0.8</formula>
    </cfRule>
  </conditionalFormatting>
  <dataValidations count="1">
    <dataValidation type="list" allowBlank="1" showInputMessage="1" showErrorMessage="1" sqref="AA5:AB123" xr:uid="{E8E2E6CA-4FD5-437A-BD82-1DF458FEA7D0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15B6-E516-4D96-9C65-74252E2A5455}">
  <sheetPr codeName="工作表5">
    <tabColor theme="9" tint="0.59999389629810485"/>
  </sheetPr>
  <dimension ref="B1:AR42"/>
  <sheetViews>
    <sheetView zoomScale="70" zoomScaleNormal="70" workbookViewId="0">
      <selection activeCell="R24" sqref="R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230</v>
      </c>
      <c r="D3" s="266"/>
      <c r="E3" s="3" t="s">
        <v>2</v>
      </c>
      <c r="F3" s="267">
        <f>'0408(18度C)'!D1+'0408(4度C)'!D1</f>
        <v>166150</v>
      </c>
      <c r="G3" s="268"/>
      <c r="H3" s="3" t="s">
        <v>3</v>
      </c>
      <c r="I3" s="269">
        <f>'0408(18度C)'!F1+'0408(4度C)'!F1</f>
        <v>5000122.24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455.48544710446691</v>
      </c>
      <c r="F6" s="244" t="e">
        <f>AVERAGE(#REF!,D14:K14)</f>
        <v>#REF!</v>
      </c>
      <c r="G6" s="245">
        <f>AVERAGE(D14:K14)</f>
        <v>132.95754674937513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692.09677419354841</v>
      </c>
      <c r="N6" s="246"/>
      <c r="O6" s="232">
        <f>'0408(4度C)'!Y2</f>
        <v>0</v>
      </c>
      <c r="P6" s="232">
        <f>'0408(4度C)'!Z2</f>
        <v>0</v>
      </c>
      <c r="Q6" s="232">
        <f>'0408(4度C)'!AC2</f>
        <v>50</v>
      </c>
      <c r="R6" s="232">
        <f>'0408(4度C)'!AD2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405.31668460703202</v>
      </c>
      <c r="F7" s="240" t="e">
        <f>AVERAGE(#REF!,D15:K15)</f>
        <v>#REF!</v>
      </c>
      <c r="G7" s="241">
        <f>AVERAGE(D15:K15)</f>
        <v>117.77904484109914</v>
      </c>
      <c r="H7" s="242"/>
      <c r="I7" s="241">
        <f>AVERAGE(L15:O15)</f>
        <v>82.508833536117649</v>
      </c>
      <c r="J7" s="242"/>
      <c r="K7" s="241">
        <f>AVERAGE(D33:O33)</f>
        <v>661.41029812654347</v>
      </c>
      <c r="L7" s="242"/>
      <c r="M7" s="241">
        <f>AVERAGE(P33:X33)</f>
        <v>614.84319577676115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0.88831250357753155</v>
      </c>
      <c r="F8" s="236" t="e">
        <f>AVERAGE(D16:K16,#REF!)</f>
        <v>#REF!</v>
      </c>
      <c r="G8" s="225">
        <f>AVERAGE(D16:K16)</f>
        <v>0.88811487792372057</v>
      </c>
      <c r="H8" s="226"/>
      <c r="I8" s="225">
        <f>AVERAGE(L16:O16)</f>
        <v>0.8862873775572977</v>
      </c>
      <c r="J8" s="226"/>
      <c r="K8" s="225">
        <f>AVERAGE(D34:O34)</f>
        <v>0.88966459961966249</v>
      </c>
      <c r="L8" s="226"/>
      <c r="M8" s="225">
        <f>AVERAGE(P34:X34)</f>
        <v>0.88833885369385424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272.10810810810813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75.496090838774251</v>
      </c>
      <c r="F15" s="35">
        <v>82.145304799752296</v>
      </c>
      <c r="G15" s="35">
        <v>73.484380327917876</v>
      </c>
      <c r="H15" s="35">
        <v>239.99040339795209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80.353880526191006</v>
      </c>
      <c r="N15" s="35">
        <v>89.396510290528468</v>
      </c>
      <c r="O15" s="38">
        <v>77.776109791633488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0.89337040825882874</v>
      </c>
      <c r="F16" s="43">
        <f t="shared" si="0"/>
        <v>0.88306202659733724</v>
      </c>
      <c r="G16" s="43">
        <f t="shared" si="0"/>
        <v>0.89405996065633409</v>
      </c>
      <c r="H16" s="43">
        <f t="shared" si="0"/>
        <v>0.88196711618238244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0.89282089473545567</v>
      </c>
      <c r="N16" s="43">
        <f t="shared" si="1"/>
        <v>0.87161597533265256</v>
      </c>
      <c r="O16" s="46">
        <f t="shared" si="1"/>
        <v>0.89442526260378508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0.29185185185185186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0.70839120370370368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0.6069444444444444</v>
      </c>
      <c r="F18" s="48">
        <v>0.58081018518518523</v>
      </c>
      <c r="G18" s="48">
        <v>0.5183564814814815</v>
      </c>
      <c r="H18" s="48">
        <v>0.60902777777777772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0.80924768518518519</v>
      </c>
      <c r="N18" s="48">
        <v>0.79259259259259263</v>
      </c>
      <c r="O18" s="50">
        <v>0.84589120370370374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12</v>
      </c>
      <c r="F21" s="52">
        <v>8</v>
      </c>
      <c r="G21" s="52">
        <v>5</v>
      </c>
      <c r="H21" s="52">
        <v>11</v>
      </c>
      <c r="I21" s="52"/>
      <c r="J21" s="52"/>
      <c r="K21" s="53"/>
      <c r="L21" s="54"/>
      <c r="M21" s="55">
        <v>4</v>
      </c>
      <c r="N21" s="52">
        <v>3</v>
      </c>
      <c r="O21" s="56">
        <v>7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10.571428571428571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948.38709677419342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286.21556618993634</v>
      </c>
      <c r="H33" s="35">
        <v>390.03444986047515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990.88937093275581</v>
      </c>
      <c r="N33" s="35">
        <v>892.86388067844177</v>
      </c>
      <c r="O33" s="35">
        <v>747.04822297110786</v>
      </c>
      <c r="P33" s="34">
        <v>267.06469566337506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589.53761864783087</v>
      </c>
      <c r="W33" s="35">
        <v>846.40760780871233</v>
      </c>
      <c r="X33" s="38">
        <v>756.36286098712628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0.87044940233021884</v>
      </c>
      <c r="H34" s="43">
        <f>H33/H32</f>
        <v>0.90007949967801959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0.90080851902977799</v>
      </c>
      <c r="N34" s="43">
        <f>N33/N32</f>
        <v>0.88764245447564383</v>
      </c>
      <c r="O34" s="43">
        <f>O33/O32</f>
        <v>0.8893431225846522</v>
      </c>
      <c r="P34" s="42">
        <f>P33/P32</f>
        <v>0.89021565221125021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0.8843064279717463</v>
      </c>
      <c r="W34" s="43">
        <f>W33/W32</f>
        <v>0.89247060687313218</v>
      </c>
      <c r="X34" s="46">
        <f>X33/X32</f>
        <v>0.88636272771928859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0.25010416666666668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0.2502314814814815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0.70857638888888885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0.43888888888888888</v>
      </c>
      <c r="H36" s="48">
        <v>0.32642361111111112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0.40218749999999998</v>
      </c>
      <c r="N36" s="48">
        <v>0.51875000000000004</v>
      </c>
      <c r="O36" s="48">
        <v>0.51049768518518523</v>
      </c>
      <c r="P36" s="47">
        <v>0.79861111111111116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0.86111111111111116</v>
      </c>
      <c r="W36" s="48">
        <v>1.1569444444444446</v>
      </c>
      <c r="X36" s="50">
        <v>1.1604166666666667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06C6-E7DE-4D15-8273-8FCE178232E6}">
  <sheetPr codeName="工作表3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43" sqref="N43"/>
      <selection pane="bottomLeft" activeCell="N43" sqref="N43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109536</v>
      </c>
      <c r="E1" s="88" t="s">
        <v>3</v>
      </c>
      <c r="F1" s="89">
        <f>SUM(G5:G157)</f>
        <v>2130447.1800000002</v>
      </c>
      <c r="G1" s="90" t="s">
        <v>84</v>
      </c>
      <c r="H1" s="91">
        <f>L21+L38+L55+L72+L89+L106+L123+L140+L157</f>
        <v>50.268686868686871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46120</v>
      </c>
      <c r="B2" s="343"/>
      <c r="C2" s="92" t="s">
        <v>40</v>
      </c>
      <c r="D2" s="93">
        <f>AVERAGE(N21,N38,N55,N72,N89,N106,N123,N140,N157)</f>
        <v>640.71380819330682</v>
      </c>
      <c r="E2" s="93" t="s">
        <v>91</v>
      </c>
      <c r="F2" s="94">
        <f>F1/D1</f>
        <v>19.449744193689746</v>
      </c>
      <c r="G2" s="95" t="s">
        <v>92</v>
      </c>
      <c r="H2" s="96">
        <f>COUNT(H5:H157)</f>
        <v>9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861</v>
      </c>
      <c r="G5" s="148">
        <f t="shared" ref="G5:G10" si="0">E5*F5</f>
        <v>15386.070000000002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2260.8315098468297</v>
      </c>
      <c r="N5" s="152">
        <f t="shared" ref="N5:N10" si="2">M5/L5</f>
        <v>376.80525164113828</v>
      </c>
      <c r="O5" s="154">
        <f t="shared" ref="O5:O10" si="3">L5-I5</f>
        <v>0</v>
      </c>
      <c r="P5" s="155">
        <f t="shared" ref="P5:P10" si="4">N5-K5</f>
        <v>-39.861415025528402</v>
      </c>
      <c r="Q5" s="156">
        <f t="shared" ref="Q5:Q10" si="5">N5/K5</f>
        <v>0.90433260393873183</v>
      </c>
      <c r="R5" s="292">
        <f>Q21</f>
        <v>0.87044940233021884</v>
      </c>
      <c r="S5" s="157">
        <v>0.25010416666666668</v>
      </c>
      <c r="T5" s="158">
        <v>0.26597222222222222</v>
      </c>
      <c r="U5" s="159"/>
      <c r="V5" s="160">
        <v>22.849999999999973</v>
      </c>
      <c r="W5" s="161"/>
      <c r="X5" s="162"/>
      <c r="Y5" s="295"/>
      <c r="Z5" s="296"/>
      <c r="AA5" s="115">
        <f t="shared" ref="AA5:AA10" si="6">M5-J5</f>
        <v>-239.1684901531703</v>
      </c>
      <c r="AB5" s="156">
        <f t="shared" ref="AB5:AB10" si="7">M5/J5</f>
        <v>0.90433260393873183</v>
      </c>
      <c r="AC5" s="277">
        <f>AB21</f>
        <v>0.87044940233021872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1595</v>
      </c>
      <c r="G6" s="103">
        <f t="shared" si="0"/>
        <v>31421.5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2258.8512981904005</v>
      </c>
      <c r="N6" s="106">
        <f t="shared" si="2"/>
        <v>376.47521636506673</v>
      </c>
      <c r="O6" s="108">
        <f t="shared" si="3"/>
        <v>0</v>
      </c>
      <c r="P6" s="109">
        <f t="shared" si="4"/>
        <v>-40.191450301599957</v>
      </c>
      <c r="Q6" s="110">
        <f t="shared" si="5"/>
        <v>0.90354051927616008</v>
      </c>
      <c r="R6" s="293"/>
      <c r="S6" s="47">
        <v>0.26944444444444443</v>
      </c>
      <c r="T6" s="48">
        <v>0.29886574074074074</v>
      </c>
      <c r="U6" s="111">
        <v>4.9999999999999822</v>
      </c>
      <c r="V6" s="112">
        <v>42.366666666666681</v>
      </c>
      <c r="W6" s="113"/>
      <c r="X6" s="116"/>
      <c r="Y6" s="282"/>
      <c r="Z6" s="283"/>
      <c r="AA6" s="117">
        <f t="shared" si="6"/>
        <v>-241.14870180959952</v>
      </c>
      <c r="AB6" s="110">
        <f t="shared" si="7"/>
        <v>0.90354051927616019</v>
      </c>
      <c r="AC6" s="278"/>
    </row>
    <row r="7" spans="1:29" ht="15.75" customHeight="1">
      <c r="A7" s="288"/>
      <c r="B7" s="100" t="s">
        <v>114</v>
      </c>
      <c r="C7" s="280" t="s">
        <v>227</v>
      </c>
      <c r="D7" s="281"/>
      <c r="E7" s="101">
        <v>29.52</v>
      </c>
      <c r="F7" s="102">
        <v>2988</v>
      </c>
      <c r="G7" s="103">
        <f t="shared" si="0"/>
        <v>88205.759999999995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3030.0845070422529</v>
      </c>
      <c r="N7" s="106">
        <f t="shared" si="2"/>
        <v>252.50704225352106</v>
      </c>
      <c r="O7" s="108">
        <f t="shared" si="3"/>
        <v>0</v>
      </c>
      <c r="P7" s="109">
        <f t="shared" si="4"/>
        <v>-47.492957746478936</v>
      </c>
      <c r="Q7" s="110">
        <f t="shared" si="5"/>
        <v>0.84169014084507021</v>
      </c>
      <c r="R7" s="293"/>
      <c r="S7" s="47">
        <v>0.30277777777777776</v>
      </c>
      <c r="T7" s="48">
        <v>0.34386574074074072</v>
      </c>
      <c r="U7" s="111">
        <v>5.633333333333308</v>
      </c>
      <c r="V7" s="112">
        <v>59.166666666666671</v>
      </c>
      <c r="W7" s="113"/>
      <c r="X7" s="116"/>
      <c r="Y7" s="282"/>
      <c r="Z7" s="283"/>
      <c r="AA7" s="117">
        <f t="shared" si="6"/>
        <v>-569.91549295774712</v>
      </c>
      <c r="AB7" s="110">
        <f t="shared" si="7"/>
        <v>0.84169014084507021</v>
      </c>
      <c r="AC7" s="278"/>
    </row>
    <row r="8" spans="1:29" ht="15.75" customHeight="1">
      <c r="A8" s="288"/>
      <c r="B8" s="100" t="s">
        <v>114</v>
      </c>
      <c r="C8" s="280" t="s">
        <v>228</v>
      </c>
      <c r="D8" s="281"/>
      <c r="E8" s="101">
        <v>29.85</v>
      </c>
      <c r="F8" s="102">
        <v>2976</v>
      </c>
      <c r="G8" s="103">
        <f t="shared" si="0"/>
        <v>88833.600000000006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3030.7213578500682</v>
      </c>
      <c r="N8" s="106">
        <f t="shared" si="2"/>
        <v>252.56011315417234</v>
      </c>
      <c r="O8" s="108">
        <f t="shared" si="3"/>
        <v>0</v>
      </c>
      <c r="P8" s="109">
        <f t="shared" si="4"/>
        <v>-47.439886845827658</v>
      </c>
      <c r="Q8" s="110">
        <f t="shared" si="5"/>
        <v>0.84186704384724109</v>
      </c>
      <c r="R8" s="293"/>
      <c r="S8" s="47">
        <v>0.34728009259259257</v>
      </c>
      <c r="T8" s="48">
        <v>0.38819444444444445</v>
      </c>
      <c r="U8" s="111">
        <v>4.9166666666666625</v>
      </c>
      <c r="V8" s="112">
        <v>58.916666666666714</v>
      </c>
      <c r="W8" s="113"/>
      <c r="X8" s="116"/>
      <c r="Y8" s="282"/>
      <c r="Z8" s="283"/>
      <c r="AA8" s="117">
        <f t="shared" si="6"/>
        <v>-569.27864214993178</v>
      </c>
      <c r="AB8" s="110">
        <f t="shared" si="7"/>
        <v>0.8418670438472412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1363</v>
      </c>
      <c r="G9" s="103">
        <f t="shared" si="0"/>
        <v>34947.32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3182.1011673151729</v>
      </c>
      <c r="N9" s="106">
        <f t="shared" si="2"/>
        <v>289.28192430137938</v>
      </c>
      <c r="O9" s="108">
        <f t="shared" si="3"/>
        <v>0</v>
      </c>
      <c r="P9" s="109">
        <f t="shared" si="4"/>
        <v>-37.990802971347875</v>
      </c>
      <c r="Q9" s="110">
        <f t="shared" si="5"/>
        <v>0.8839169909208815</v>
      </c>
      <c r="R9" s="293"/>
      <c r="S9" s="47">
        <v>0.39187499999999997</v>
      </c>
      <c r="T9" s="48">
        <v>0.40972222222222221</v>
      </c>
      <c r="U9" s="111">
        <v>5.2999999999999492</v>
      </c>
      <c r="V9" s="112">
        <v>25.700000000000021</v>
      </c>
      <c r="W9" s="113"/>
      <c r="X9" s="116"/>
      <c r="Y9" s="282"/>
      <c r="Z9" s="283"/>
      <c r="AA9" s="117">
        <f t="shared" si="6"/>
        <v>-417.89883268482708</v>
      </c>
      <c r="AB9" s="110">
        <f t="shared" si="7"/>
        <v>0.88391699092088138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1917</v>
      </c>
      <c r="G10" s="121">
        <f t="shared" si="0"/>
        <v>54768.69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3124.1285649615193</v>
      </c>
      <c r="N10" s="106">
        <f t="shared" si="2"/>
        <v>260.34404708012659</v>
      </c>
      <c r="O10" s="108">
        <f t="shared" si="3"/>
        <v>0</v>
      </c>
      <c r="P10" s="109">
        <f t="shared" si="4"/>
        <v>-39.655952919873414</v>
      </c>
      <c r="Q10" s="110">
        <f t="shared" si="5"/>
        <v>0.86781349026708865</v>
      </c>
      <c r="R10" s="293"/>
      <c r="S10" s="47">
        <v>0.41332175925925924</v>
      </c>
      <c r="T10" s="48">
        <v>0.43888888888888888</v>
      </c>
      <c r="U10" s="111">
        <v>5.1833333333333176</v>
      </c>
      <c r="V10" s="112">
        <v>36.816666666666691</v>
      </c>
      <c r="W10" s="113"/>
      <c r="X10" s="116"/>
      <c r="Y10" s="282"/>
      <c r="Z10" s="283"/>
      <c r="AA10" s="117">
        <f t="shared" si="6"/>
        <v>-475.87143503848074</v>
      </c>
      <c r="AB10" s="110">
        <f t="shared" si="7"/>
        <v>0.86781349026708865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2814.453067534374</v>
      </c>
      <c r="N21" s="138">
        <f>M21/L21</f>
        <v>286.21556618993634</v>
      </c>
      <c r="O21" s="139">
        <f>L21-I21</f>
        <v>0</v>
      </c>
      <c r="P21" s="140">
        <f>N21-K21</f>
        <v>-42.597993132097542</v>
      </c>
      <c r="Q21" s="141">
        <f>N21/K21</f>
        <v>0.87044940233021884</v>
      </c>
      <c r="R21" s="294"/>
      <c r="S21" s="142">
        <f>S5</f>
        <v>0.25010416666666668</v>
      </c>
      <c r="T21" s="143">
        <f>INDEX(T5:T20,COUNTA(T5:T20))</f>
        <v>0.43888888888888888</v>
      </c>
      <c r="U21" s="144"/>
      <c r="V21" s="166"/>
      <c r="W21" s="167"/>
      <c r="X21" s="138"/>
      <c r="Y21" s="285"/>
      <c r="Z21" s="286"/>
      <c r="AA21" s="168">
        <f>M21-J21</f>
        <v>-418.8802657989595</v>
      </c>
      <c r="AB21" s="141">
        <f>M21/J21</f>
        <v>0.87044940233021872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797</v>
      </c>
      <c r="G22" s="148">
        <f t="shared" ref="G22:G23" si="12">E22*F22</f>
        <v>11181.91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2340.2936378466593</v>
      </c>
      <c r="N22" s="152">
        <f>M22/L22</f>
        <v>390.04893964110988</v>
      </c>
      <c r="O22" s="154">
        <f>L22-I22</f>
        <v>0</v>
      </c>
      <c r="P22" s="155">
        <f>N22-K22</f>
        <v>-43.284393692223432</v>
      </c>
      <c r="Q22" s="156">
        <f>N22/K22</f>
        <v>0.90011293763333056</v>
      </c>
      <c r="R22" s="292">
        <f>Q38</f>
        <v>0.90007949967801959</v>
      </c>
      <c r="S22" s="157">
        <v>0.29166666666666669</v>
      </c>
      <c r="T22" s="158">
        <v>0.30585648148148148</v>
      </c>
      <c r="U22" s="159"/>
      <c r="V22" s="160">
        <v>20.433333333333302</v>
      </c>
      <c r="W22" s="158"/>
      <c r="X22" s="169"/>
      <c r="Y22" s="295"/>
      <c r="Z22" s="296"/>
      <c r="AA22" s="115">
        <f>M22-J22</f>
        <v>-259.70636215334071</v>
      </c>
      <c r="AB22" s="156">
        <f>M22/J22</f>
        <v>0.90011293763333045</v>
      </c>
      <c r="AC22" s="277">
        <f>AB38</f>
        <v>0.90007949967801948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977</v>
      </c>
      <c r="G23" s="103">
        <f t="shared" si="12"/>
        <v>14156.73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2340.1197604790418</v>
      </c>
      <c r="N23" s="106">
        <f>M23/L23</f>
        <v>390.0199600798403</v>
      </c>
      <c r="O23" s="108">
        <f>L23-I23</f>
        <v>0</v>
      </c>
      <c r="P23" s="109">
        <f>N23-K23</f>
        <v>-43.313373253493012</v>
      </c>
      <c r="Q23" s="110">
        <f>N23/K23</f>
        <v>0.9000460617227084</v>
      </c>
      <c r="R23" s="293"/>
      <c r="S23" s="47">
        <v>0.30902777777777779</v>
      </c>
      <c r="T23" s="48">
        <v>0.32642361111111112</v>
      </c>
      <c r="U23" s="111">
        <v>4.5666666666666877</v>
      </c>
      <c r="V23" s="112">
        <v>25.049999999999997</v>
      </c>
      <c r="W23" s="113"/>
      <c r="X23" s="13"/>
      <c r="Y23" s="282"/>
      <c r="Z23" s="283"/>
      <c r="AA23" s="117">
        <f>M23-J23</f>
        <v>-259.88023952095818</v>
      </c>
      <c r="AB23" s="110">
        <f>M23/J23</f>
        <v>0.9000460617227084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2340.2066991628508</v>
      </c>
      <c r="N38" s="138">
        <f>M38/L38</f>
        <v>390.03444986047515</v>
      </c>
      <c r="O38" s="139">
        <f>L38-I38</f>
        <v>0</v>
      </c>
      <c r="P38" s="140">
        <f>N38-K38</f>
        <v>-43.298883472858165</v>
      </c>
      <c r="Q38" s="141">
        <f>N38/K38</f>
        <v>0.90007949967801959</v>
      </c>
      <c r="R38" s="294"/>
      <c r="S38" s="142">
        <f>S22</f>
        <v>0.29166666666666669</v>
      </c>
      <c r="T38" s="143">
        <f>INDEX(T22:T37,COUNTA(T22:T37))</f>
        <v>0.32642361111111112</v>
      </c>
      <c r="U38" s="144"/>
      <c r="V38" s="166"/>
      <c r="W38" s="167"/>
      <c r="X38" s="138"/>
      <c r="Y38" s="285"/>
      <c r="Z38" s="286"/>
      <c r="AA38" s="168">
        <f>M38-J38</f>
        <v>-259.79330083714922</v>
      </c>
      <c r="AB38" s="141">
        <f>M38/J38</f>
        <v>0.90007949967801948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3426</v>
      </c>
      <c r="G39" s="148">
        <f t="shared" ref="G39" si="16">E39*F39</f>
        <v>63483.780000000006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2972.6681127982674</v>
      </c>
      <c r="N39" s="152">
        <f>M39/L39</f>
        <v>990.88937093275581</v>
      </c>
      <c r="O39" s="154">
        <f>L39-I39</f>
        <v>0</v>
      </c>
      <c r="P39" s="155">
        <f>N39-K39</f>
        <v>-109.11062906724419</v>
      </c>
      <c r="Q39" s="156">
        <f>N39/K39</f>
        <v>0.90080851902977799</v>
      </c>
      <c r="R39" s="292">
        <f>Q55</f>
        <v>0.90080851902977799</v>
      </c>
      <c r="S39" s="157">
        <v>0.35416666666666669</v>
      </c>
      <c r="T39" s="158">
        <v>0.40218749999999998</v>
      </c>
      <c r="U39" s="159"/>
      <c r="V39" s="160">
        <v>69.149999999999935</v>
      </c>
      <c r="W39" s="161"/>
      <c r="X39" s="162"/>
      <c r="Y39" s="295"/>
      <c r="Z39" s="296"/>
      <c r="AA39" s="115">
        <f>M39-J39</f>
        <v>-327.33188720173257</v>
      </c>
      <c r="AB39" s="156">
        <f>M39/J39</f>
        <v>0.90080851902977799</v>
      </c>
      <c r="AC39" s="277">
        <f>AB55</f>
        <v>0.90080851902977799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2972.6681127982674</v>
      </c>
      <c r="N55" s="138">
        <f t="shared" ref="N55:N60" si="20">M55/L55</f>
        <v>990.88937093275581</v>
      </c>
      <c r="O55" s="139">
        <f t="shared" ref="O55:O60" si="21">L55-I55</f>
        <v>0</v>
      </c>
      <c r="P55" s="140">
        <f t="shared" ref="P55:P60" si="22">N55-K55</f>
        <v>-109.11062906724419</v>
      </c>
      <c r="Q55" s="141">
        <f t="shared" ref="Q55:Q60" si="23">N55/K55</f>
        <v>0.90080851902977799</v>
      </c>
      <c r="R55" s="294"/>
      <c r="S55" s="142">
        <f>S39</f>
        <v>0.35416666666666669</v>
      </c>
      <c r="T55" s="143">
        <f>INDEX(T39:T54,COUNTA(T39:T54))</f>
        <v>0.40218749999999998</v>
      </c>
      <c r="U55" s="144"/>
      <c r="V55" s="166"/>
      <c r="W55" s="99"/>
      <c r="X55" s="69"/>
      <c r="Y55" s="285"/>
      <c r="Z55" s="286"/>
      <c r="AA55" s="168">
        <f t="shared" ref="AA55:AA60" si="24">M55-J55</f>
        <v>-327.33188720173257</v>
      </c>
      <c r="AB55" s="141">
        <f t="shared" ref="AB55:AB60" si="25">M55/J55</f>
        <v>0.90080851902977799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1286</v>
      </c>
      <c r="G56" s="148">
        <f t="shared" ref="G56:G60" si="26">E56*F56</f>
        <v>23379.48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3179.6703296703313</v>
      </c>
      <c r="N56" s="152">
        <f t="shared" si="20"/>
        <v>1059.8901098901104</v>
      </c>
      <c r="O56" s="154">
        <f t="shared" si="21"/>
        <v>0</v>
      </c>
      <c r="P56" s="155">
        <f t="shared" si="22"/>
        <v>-140.10989010988965</v>
      </c>
      <c r="Q56" s="156">
        <f t="shared" si="23"/>
        <v>0.88324175824175866</v>
      </c>
      <c r="R56" s="292">
        <f>Q72</f>
        <v>0.88764245447564383</v>
      </c>
      <c r="S56" s="157">
        <v>0.25</v>
      </c>
      <c r="T56" s="158">
        <v>0.26685185185185184</v>
      </c>
      <c r="U56" s="159"/>
      <c r="V56" s="160">
        <v>24.266666666666652</v>
      </c>
      <c r="W56" s="161"/>
      <c r="X56" s="162"/>
      <c r="Y56" s="295"/>
      <c r="Z56" s="296"/>
      <c r="AA56" s="115">
        <f t="shared" si="24"/>
        <v>-420.32967032966872</v>
      </c>
      <c r="AB56" s="156">
        <f t="shared" si="25"/>
        <v>0.88324175824175866</v>
      </c>
      <c r="AC56" s="277">
        <f>AB72</f>
        <v>0.88764245447564383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2485</v>
      </c>
      <c r="G57" s="103">
        <f t="shared" si="26"/>
        <v>45177.3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3176.8465909090887</v>
      </c>
      <c r="N57" s="106">
        <f t="shared" si="20"/>
        <v>1058.9488636363628</v>
      </c>
      <c r="O57" s="108">
        <f t="shared" si="21"/>
        <v>0</v>
      </c>
      <c r="P57" s="109">
        <f t="shared" si="22"/>
        <v>-141.05113636363717</v>
      </c>
      <c r="Q57" s="110">
        <f t="shared" si="23"/>
        <v>0.88245738636363569</v>
      </c>
      <c r="R57" s="293"/>
      <c r="S57" s="47">
        <v>0.27712962962962961</v>
      </c>
      <c r="T57" s="48">
        <v>0.30972222222222223</v>
      </c>
      <c r="U57" s="111">
        <v>14.799999999999995</v>
      </c>
      <c r="V57" s="112">
        <v>46.933333333333366</v>
      </c>
      <c r="W57" s="113"/>
      <c r="X57" s="116"/>
      <c r="Y57" s="282"/>
      <c r="Z57" s="283"/>
      <c r="AA57" s="117">
        <f t="shared" si="24"/>
        <v>-423.15340909091128</v>
      </c>
      <c r="AB57" s="110">
        <f t="shared" si="25"/>
        <v>0.8824573863636358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1272</v>
      </c>
      <c r="G58" s="103">
        <f t="shared" si="26"/>
        <v>28340.16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2946.7181467181408</v>
      </c>
      <c r="N58" s="106">
        <f t="shared" si="20"/>
        <v>589.34362934362821</v>
      </c>
      <c r="O58" s="108">
        <f t="shared" si="21"/>
        <v>0</v>
      </c>
      <c r="P58" s="109">
        <f t="shared" si="22"/>
        <v>-70.656370656371791</v>
      </c>
      <c r="Q58" s="110">
        <f t="shared" si="23"/>
        <v>0.89294489294489121</v>
      </c>
      <c r="R58" s="293"/>
      <c r="S58" s="47">
        <v>0.32020833333333332</v>
      </c>
      <c r="T58" s="48">
        <v>0.33819444444444446</v>
      </c>
      <c r="U58" s="111">
        <v>15.099999999999962</v>
      </c>
      <c r="V58" s="112">
        <v>25.900000000000052</v>
      </c>
      <c r="W58" s="113"/>
      <c r="X58" s="116"/>
      <c r="Y58" s="282"/>
      <c r="Z58" s="283"/>
      <c r="AA58" s="117">
        <f t="shared" si="24"/>
        <v>-353.28185328185918</v>
      </c>
      <c r="AB58" s="110">
        <f t="shared" si="25"/>
        <v>0.89294489294489121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4680</v>
      </c>
      <c r="G59" s="103">
        <f t="shared" si="26"/>
        <v>65660.399999999994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2701.298701298701</v>
      </c>
      <c r="N59" s="106">
        <f t="shared" si="20"/>
        <v>900.43290043290028</v>
      </c>
      <c r="O59" s="108">
        <f t="shared" si="21"/>
        <v>0</v>
      </c>
      <c r="P59" s="109">
        <f t="shared" si="22"/>
        <v>-99.567099567099717</v>
      </c>
      <c r="Q59" s="110">
        <f t="shared" si="23"/>
        <v>0.90043290043290025</v>
      </c>
      <c r="R59" s="293"/>
      <c r="S59" s="47">
        <v>0.34934027777777776</v>
      </c>
      <c r="T59" s="48">
        <v>0.42152777777777778</v>
      </c>
      <c r="U59" s="111">
        <v>16.049999999999951</v>
      </c>
      <c r="V59" s="112">
        <v>103.95000000000002</v>
      </c>
      <c r="W59" s="113"/>
      <c r="X59" s="116"/>
      <c r="Y59" s="282"/>
      <c r="Z59" s="283"/>
      <c r="AA59" s="117">
        <f t="shared" si="24"/>
        <v>-298.70129870129904</v>
      </c>
      <c r="AB59" s="110">
        <f t="shared" si="25"/>
        <v>0.90043290043290036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6604</v>
      </c>
      <c r="G60" s="103">
        <f t="shared" si="26"/>
        <v>94305.12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3174.1522029372477</v>
      </c>
      <c r="N60" s="106">
        <f t="shared" si="20"/>
        <v>1058.0507343124159</v>
      </c>
      <c r="O60" s="108">
        <f t="shared" si="21"/>
        <v>0</v>
      </c>
      <c r="P60" s="109">
        <f t="shared" si="22"/>
        <v>-141.9492656875841</v>
      </c>
      <c r="Q60" s="110">
        <f t="shared" si="23"/>
        <v>0.8817089452603466</v>
      </c>
      <c r="R60" s="293"/>
      <c r="S60" s="47">
        <v>0.43206018518518519</v>
      </c>
      <c r="T60" s="48">
        <v>0.51875000000000004</v>
      </c>
      <c r="U60" s="111">
        <v>15.166666666666666</v>
      </c>
      <c r="V60" s="112">
        <v>124.8333333333334</v>
      </c>
      <c r="W60" s="113"/>
      <c r="X60" s="116"/>
      <c r="Y60" s="282"/>
      <c r="Z60" s="283"/>
      <c r="AA60" s="117">
        <f t="shared" si="24"/>
        <v>-425.84779706275231</v>
      </c>
      <c r="AB60" s="110">
        <f t="shared" si="25"/>
        <v>0.8817089452603466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3035.7371943067019</v>
      </c>
      <c r="N72" s="138">
        <f t="shared" ref="N72:N77" si="31">M72/L72</f>
        <v>892.86388067844177</v>
      </c>
      <c r="O72" s="139">
        <f t="shared" ref="O72:O77" si="32">L72-I72</f>
        <v>0</v>
      </c>
      <c r="P72" s="140">
        <f t="shared" ref="P72:P77" si="33">N72-K72</f>
        <v>-113.01847226273469</v>
      </c>
      <c r="Q72" s="141">
        <f t="shared" ref="Q72:Q77" si="34">N72/K72</f>
        <v>0.88764245447564383</v>
      </c>
      <c r="R72" s="294"/>
      <c r="S72" s="142">
        <f>S56</f>
        <v>0.25</v>
      </c>
      <c r="T72" s="143">
        <f>INDEX(T56:T71,COUNTA(T56:T71))</f>
        <v>0.51875000000000004</v>
      </c>
      <c r="U72" s="144"/>
      <c r="V72" s="166"/>
      <c r="W72" s="99"/>
      <c r="X72" s="69"/>
      <c r="Y72" s="285"/>
      <c r="Z72" s="286"/>
      <c r="AA72" s="168">
        <f t="shared" ref="AA72:AA77" si="35">M72-J72</f>
        <v>-384.26280569329811</v>
      </c>
      <c r="AB72" s="141">
        <f t="shared" ref="AB72:AB77" si="36">M72/J72</f>
        <v>0.88764245447564383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1653</v>
      </c>
      <c r="G73" s="148">
        <f t="shared" ref="G73:G77" si="37">E73*F73</f>
        <v>41374.590000000004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2945.9405940594052</v>
      </c>
      <c r="N73" s="152">
        <f t="shared" si="31"/>
        <v>736.48514851485129</v>
      </c>
      <c r="O73" s="154">
        <f t="shared" si="32"/>
        <v>0</v>
      </c>
      <c r="P73" s="155">
        <f t="shared" si="33"/>
        <v>-88.514851485148711</v>
      </c>
      <c r="Q73" s="156">
        <f t="shared" si="34"/>
        <v>0.89270927092709251</v>
      </c>
      <c r="R73" s="292">
        <f>Q89</f>
        <v>0.8893431225846522</v>
      </c>
      <c r="S73" s="157">
        <v>0.2502314814814815</v>
      </c>
      <c r="T73" s="158">
        <v>0.27361111111111114</v>
      </c>
      <c r="U73" s="159"/>
      <c r="V73" s="160">
        <v>33.666666666666679</v>
      </c>
      <c r="W73" s="158"/>
      <c r="X73" s="169"/>
      <c r="Y73" s="295"/>
      <c r="Z73" s="296"/>
      <c r="AA73" s="115">
        <f t="shared" si="35"/>
        <v>-354.05940594059484</v>
      </c>
      <c r="AB73" s="156">
        <f t="shared" si="36"/>
        <v>0.89270927092709251</v>
      </c>
      <c r="AC73" s="277">
        <f>AB89</f>
        <v>0.8893431225846522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1987</v>
      </c>
      <c r="G74" s="103">
        <f t="shared" si="37"/>
        <v>49317.340000000004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2944.9156031288608</v>
      </c>
      <c r="N74" s="106">
        <f t="shared" si="31"/>
        <v>736.22890078221519</v>
      </c>
      <c r="O74" s="108">
        <f t="shared" si="32"/>
        <v>0</v>
      </c>
      <c r="P74" s="109">
        <f t="shared" si="33"/>
        <v>-88.771099217784808</v>
      </c>
      <c r="Q74" s="110">
        <f t="shared" si="34"/>
        <v>0.89239866761480624</v>
      </c>
      <c r="R74" s="293"/>
      <c r="S74" s="47">
        <v>0.28402777777777777</v>
      </c>
      <c r="T74" s="48">
        <v>0.31214120370370368</v>
      </c>
      <c r="U74" s="111">
        <v>14.999999999999947</v>
      </c>
      <c r="V74" s="112">
        <v>40.48333333333332</v>
      </c>
      <c r="W74" s="113"/>
      <c r="X74" s="13"/>
      <c r="Y74" s="282"/>
      <c r="Z74" s="283"/>
      <c r="AA74" s="117">
        <f t="shared" si="35"/>
        <v>-355.08439687113923</v>
      </c>
      <c r="AB74" s="110">
        <f t="shared" si="36"/>
        <v>0.89239866761480624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3309</v>
      </c>
      <c r="G75" s="103">
        <f t="shared" si="37"/>
        <v>59198.01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3174.9466950959491</v>
      </c>
      <c r="N75" s="106">
        <f t="shared" si="31"/>
        <v>793.73667377398726</v>
      </c>
      <c r="O75" s="108">
        <f t="shared" si="32"/>
        <v>0</v>
      </c>
      <c r="P75" s="109">
        <f t="shared" si="33"/>
        <v>-106.26332622601274</v>
      </c>
      <c r="Q75" s="110">
        <f t="shared" si="34"/>
        <v>0.88192963752665254</v>
      </c>
      <c r="R75" s="293"/>
      <c r="S75" s="47">
        <v>0.32254629629629628</v>
      </c>
      <c r="T75" s="48">
        <v>0.3659722222222222</v>
      </c>
      <c r="U75" s="111">
        <v>14.983333333333331</v>
      </c>
      <c r="V75" s="112">
        <v>62.533333333333331</v>
      </c>
      <c r="W75" s="113"/>
      <c r="X75" s="13"/>
      <c r="Y75" s="282"/>
      <c r="Z75" s="283"/>
      <c r="AA75" s="117">
        <f t="shared" si="35"/>
        <v>-425.05330490405095</v>
      </c>
      <c r="AB75" s="110">
        <f t="shared" si="36"/>
        <v>0.88192963752665254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3278</v>
      </c>
      <c r="G76" s="103">
        <f t="shared" si="37"/>
        <v>98340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2701.0299839780278</v>
      </c>
      <c r="N76" s="106">
        <f t="shared" si="31"/>
        <v>900.34332799267588</v>
      </c>
      <c r="O76" s="108">
        <f t="shared" si="32"/>
        <v>0</v>
      </c>
      <c r="P76" s="109">
        <f t="shared" si="33"/>
        <v>-99.656672007324119</v>
      </c>
      <c r="Q76" s="110">
        <f t="shared" si="34"/>
        <v>0.90034332799267591</v>
      </c>
      <c r="R76" s="293"/>
      <c r="S76" s="47">
        <v>0.37721064814814814</v>
      </c>
      <c r="T76" s="48">
        <v>0.42777777777777776</v>
      </c>
      <c r="U76" s="111">
        <v>16.183333333333358</v>
      </c>
      <c r="V76" s="112">
        <v>72.816666666666649</v>
      </c>
      <c r="W76" s="113"/>
      <c r="X76" s="116"/>
      <c r="Y76" s="282"/>
      <c r="Z76" s="283"/>
      <c r="AA76" s="117">
        <f t="shared" si="35"/>
        <v>-298.97001602197224</v>
      </c>
      <c r="AB76" s="110">
        <f t="shared" si="36"/>
        <v>0.90034332799267591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5508</v>
      </c>
      <c r="G77" s="103">
        <f t="shared" si="37"/>
        <v>91763.28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3174.1315831599145</v>
      </c>
      <c r="N77" s="106">
        <f t="shared" si="31"/>
        <v>634.82631663198288</v>
      </c>
      <c r="O77" s="108">
        <f t="shared" si="32"/>
        <v>0</v>
      </c>
      <c r="P77" s="109">
        <f t="shared" si="33"/>
        <v>-85.173683368017123</v>
      </c>
      <c r="Q77" s="110">
        <f t="shared" si="34"/>
        <v>0.88170321754442071</v>
      </c>
      <c r="R77" s="293"/>
      <c r="S77" s="47">
        <v>0.43819444444444444</v>
      </c>
      <c r="T77" s="48">
        <v>0.51049768518518523</v>
      </c>
      <c r="U77" s="111">
        <v>15.000000000000027</v>
      </c>
      <c r="V77" s="112">
        <v>104.11666666666675</v>
      </c>
      <c r="W77" s="113"/>
      <c r="X77" s="116"/>
      <c r="Y77" s="282"/>
      <c r="Z77" s="283"/>
      <c r="AA77" s="117">
        <f t="shared" si="35"/>
        <v>-425.8684168400855</v>
      </c>
      <c r="AB77" s="110">
        <f t="shared" si="36"/>
        <v>0.88170321754442071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2988.1928918844314</v>
      </c>
      <c r="N89" s="138">
        <f>M89/L89</f>
        <v>747.04822297110786</v>
      </c>
      <c r="O89" s="139">
        <f>L89-I89</f>
        <v>0</v>
      </c>
      <c r="P89" s="140">
        <f>N89-K89</f>
        <v>-92.951777028892138</v>
      </c>
      <c r="Q89" s="141">
        <f>N89/K89</f>
        <v>0.8893431225846522</v>
      </c>
      <c r="R89" s="294"/>
      <c r="S89" s="142">
        <f>S73</f>
        <v>0.2502314814814815</v>
      </c>
      <c r="T89" s="143">
        <f>INDEX(T73:T88,COUNTA(T73:T88))</f>
        <v>0.51049768518518523</v>
      </c>
      <c r="U89" s="144"/>
      <c r="V89" s="166"/>
      <c r="W89" s="167"/>
      <c r="X89" s="138"/>
      <c r="Y89" s="285"/>
      <c r="Z89" s="286"/>
      <c r="AA89" s="168">
        <f>M89-J89</f>
        <v>-371.80710811556855</v>
      </c>
      <c r="AB89" s="141">
        <f>M89/J89</f>
        <v>0.8893431225846522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1499</v>
      </c>
      <c r="G90" s="148">
        <f t="shared" ref="G90:G93" si="41">E90*F90</f>
        <v>38434.36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3183.7168141592988</v>
      </c>
      <c r="N90" s="152">
        <f>M90/L90</f>
        <v>289.42880128720896</v>
      </c>
      <c r="O90" s="154">
        <f>L90-I90</f>
        <v>0</v>
      </c>
      <c r="P90" s="155">
        <f>N90-K90</f>
        <v>-37.843925985518297</v>
      </c>
      <c r="Q90" s="156">
        <f>N90/K90</f>
        <v>0.88436578171091629</v>
      </c>
      <c r="R90" s="292">
        <f>Q106</f>
        <v>0.89021565221125021</v>
      </c>
      <c r="S90" s="157">
        <v>0.70833333333333337</v>
      </c>
      <c r="T90" s="158">
        <v>0.72795138888888888</v>
      </c>
      <c r="U90" s="159"/>
      <c r="V90" s="160">
        <v>28.24999999999994</v>
      </c>
      <c r="W90" s="158"/>
      <c r="X90" s="169"/>
      <c r="Y90" s="295"/>
      <c r="Z90" s="296"/>
      <c r="AA90" s="115">
        <f>M90-J90</f>
        <v>-416.28318584070121</v>
      </c>
      <c r="AB90" s="156">
        <f>M90/J90</f>
        <v>0.88436578171091629</v>
      </c>
      <c r="AC90" s="277">
        <f>AB106</f>
        <v>0.89021565221125032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1407</v>
      </c>
      <c r="G91" s="103">
        <f t="shared" si="41"/>
        <v>40197.99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3124.7378161628794</v>
      </c>
      <c r="N91" s="106">
        <f>M91/L91</f>
        <v>260.39481801357329</v>
      </c>
      <c r="O91" s="108">
        <f>L91-I91</f>
        <v>0</v>
      </c>
      <c r="P91" s="109">
        <f>N91-K91</f>
        <v>-39.605181986426715</v>
      </c>
      <c r="Q91" s="110">
        <f>N91/K91</f>
        <v>0.8679827267119109</v>
      </c>
      <c r="R91" s="293"/>
      <c r="S91" s="47">
        <v>0.73125000000000007</v>
      </c>
      <c r="T91" s="48">
        <v>0.75001157407407404</v>
      </c>
      <c r="U91" s="111">
        <v>4.750000000000103</v>
      </c>
      <c r="V91" s="112">
        <v>27.01666666666652</v>
      </c>
      <c r="W91" s="113"/>
      <c r="X91" s="13"/>
      <c r="Y91" s="282"/>
      <c r="Z91" s="283"/>
      <c r="AA91" s="117">
        <f>M91-J91</f>
        <v>-475.26218383712057</v>
      </c>
      <c r="AB91" s="110">
        <f>M91/J91</f>
        <v>0.8679827267119109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747</v>
      </c>
      <c r="G92" s="103">
        <f t="shared" si="41"/>
        <v>15066.990000000002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3255.6900726392582</v>
      </c>
      <c r="N92" s="106">
        <f>M92/L92</f>
        <v>271.30750605327154</v>
      </c>
      <c r="O92" s="108">
        <f>L92-I92</f>
        <v>0</v>
      </c>
      <c r="P92" s="109">
        <f>N92-K92</f>
        <v>-28.692493946728462</v>
      </c>
      <c r="Q92" s="110">
        <f>N92/K92</f>
        <v>0.9043583535109051</v>
      </c>
      <c r="R92" s="293"/>
      <c r="S92" s="47">
        <v>0.75363425925925931</v>
      </c>
      <c r="T92" s="48">
        <v>0.7631944444444444</v>
      </c>
      <c r="U92" s="111">
        <v>5.2166666666667894</v>
      </c>
      <c r="V92" s="112">
        <v>13.766666666666527</v>
      </c>
      <c r="W92" s="113"/>
      <c r="X92" s="13"/>
      <c r="Y92" s="282"/>
      <c r="Z92" s="283"/>
      <c r="AA92" s="117">
        <f>M92-J92</f>
        <v>-344.30992736074177</v>
      </c>
      <c r="AB92" s="110">
        <f>M92/J92</f>
        <v>0.9043583535109051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2415</v>
      </c>
      <c r="G93" s="103">
        <f t="shared" si="41"/>
        <v>49314.3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3254.9606888805674</v>
      </c>
      <c r="N93" s="106">
        <f>M93/L93</f>
        <v>250.38159145235133</v>
      </c>
      <c r="O93" s="108">
        <f>L93-I93</f>
        <v>0</v>
      </c>
      <c r="P93" s="109">
        <f>N93-K93</f>
        <v>-26.541485470725576</v>
      </c>
      <c r="Q93" s="110">
        <f>N93/K93</f>
        <v>0.90415574691126877</v>
      </c>
      <c r="R93" s="293"/>
      <c r="S93" s="47">
        <v>0.76769675925925929</v>
      </c>
      <c r="T93" s="48">
        <v>0.79861111111111116</v>
      </c>
      <c r="U93" s="111">
        <v>6.4833333333334409</v>
      </c>
      <c r="V93" s="112">
        <v>44.516666666666694</v>
      </c>
      <c r="W93" s="113"/>
      <c r="X93" s="116"/>
      <c r="Y93" s="282"/>
      <c r="Z93" s="283"/>
      <c r="AA93" s="117">
        <f>M93-J93</f>
        <v>-345.03931111943257</v>
      </c>
      <c r="AB93" s="110">
        <f>M93/J93</f>
        <v>0.90415574691126877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3204.776347960501</v>
      </c>
      <c r="N106" s="138">
        <f>M106/L106</f>
        <v>267.06469566337506</v>
      </c>
      <c r="O106" s="139">
        <f>L106-I106</f>
        <v>0</v>
      </c>
      <c r="P106" s="140">
        <f>N106-K106</f>
        <v>-32.935304336624938</v>
      </c>
      <c r="Q106" s="141">
        <f>N106/K106</f>
        <v>0.89021565221125021</v>
      </c>
      <c r="R106" s="294"/>
      <c r="S106" s="142">
        <f>S90</f>
        <v>0.70833333333333337</v>
      </c>
      <c r="T106" s="143">
        <f>INDEX(T90:T105,COUNTA(T90:T105))</f>
        <v>0.79861111111111116</v>
      </c>
      <c r="U106" s="144"/>
      <c r="V106" s="166"/>
      <c r="W106" s="167"/>
      <c r="X106" s="138"/>
      <c r="Y106" s="285"/>
      <c r="Z106" s="286"/>
      <c r="AA106" s="168">
        <f>M106-J106</f>
        <v>-395.22365203949903</v>
      </c>
      <c r="AB106" s="141">
        <f>M106/J106</f>
        <v>0.89021565221125032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1639</v>
      </c>
      <c r="G107" s="148">
        <f t="shared" ref="G107:G110" si="45">E107*F107</f>
        <v>36402.19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2683.2196452933167</v>
      </c>
      <c r="N107" s="152">
        <f>M107/L107</f>
        <v>670.80491132332918</v>
      </c>
      <c r="O107" s="154">
        <f>L107-I107</f>
        <v>0</v>
      </c>
      <c r="P107" s="155">
        <f>N107-K107</f>
        <v>-79.195088676670821</v>
      </c>
      <c r="Q107" s="156">
        <f>N107/K107</f>
        <v>0.89440654843110556</v>
      </c>
      <c r="R107" s="292">
        <f>Q123</f>
        <v>0.8843064279717463</v>
      </c>
      <c r="S107" s="157">
        <v>0.70857638888888885</v>
      </c>
      <c r="T107" s="158">
        <v>0.73402777777777772</v>
      </c>
      <c r="U107" s="159"/>
      <c r="V107" s="160">
        <v>36.649999999999977</v>
      </c>
      <c r="W107" s="161"/>
      <c r="X107" s="162"/>
      <c r="Y107" s="295"/>
      <c r="Z107" s="296"/>
      <c r="AA107" s="115">
        <f>M107-J107</f>
        <v>-316.78035470668328</v>
      </c>
      <c r="AB107" s="156">
        <f>M107/J107</f>
        <v>0.89440654843110556</v>
      </c>
      <c r="AC107" s="277">
        <f>AB123</f>
        <v>0.8843064279717463</v>
      </c>
    </row>
    <row r="108" spans="1:29" ht="15.75" customHeight="1">
      <c r="A108" s="288"/>
      <c r="B108" s="100" t="s">
        <v>120</v>
      </c>
      <c r="C108" s="280" t="s">
        <v>197</v>
      </c>
      <c r="D108" s="281"/>
      <c r="E108" s="101">
        <v>22.48</v>
      </c>
      <c r="F108" s="102">
        <v>1050</v>
      </c>
      <c r="G108" s="103">
        <f t="shared" si="45"/>
        <v>23604</v>
      </c>
      <c r="H108" s="26"/>
      <c r="I108" s="104">
        <v>5</v>
      </c>
      <c r="J108" s="105">
        <v>3000</v>
      </c>
      <c r="K108" s="106">
        <f t="shared" ref="K108:K151" si="46">J108/I108</f>
        <v>600</v>
      </c>
      <c r="L108" s="107">
        <v>5</v>
      </c>
      <c r="M108" s="105">
        <f>F108/V108*60</f>
        <v>2682.7537260468544</v>
      </c>
      <c r="N108" s="106">
        <f>M108/L108</f>
        <v>536.55074520937092</v>
      </c>
      <c r="O108" s="108">
        <f>L108-I108</f>
        <v>0</v>
      </c>
      <c r="P108" s="109">
        <f>N108-K108</f>
        <v>-63.449254790629084</v>
      </c>
      <c r="Q108" s="110">
        <f>N108/K108</f>
        <v>0.89425124201561823</v>
      </c>
      <c r="R108" s="293"/>
      <c r="S108" s="47">
        <v>0.73750000000000004</v>
      </c>
      <c r="T108" s="48">
        <v>0.75380787037037034</v>
      </c>
      <c r="U108" s="111">
        <v>5.0000000000001421</v>
      </c>
      <c r="V108" s="112">
        <v>23.483333333333221</v>
      </c>
      <c r="W108" s="113"/>
      <c r="X108" s="116"/>
      <c r="Y108" s="282"/>
      <c r="Z108" s="283"/>
      <c r="AA108" s="117">
        <f>M108-J108</f>
        <v>-317.24627395314565</v>
      </c>
      <c r="AB108" s="110">
        <f>M108/J108</f>
        <v>0.89425124201561812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1860</v>
      </c>
      <c r="G109" s="103">
        <f t="shared" si="45"/>
        <v>45644.4</v>
      </c>
      <c r="H109" s="26"/>
      <c r="I109" s="104">
        <v>4</v>
      </c>
      <c r="J109" s="105">
        <v>3000</v>
      </c>
      <c r="K109" s="106">
        <f t="shared" si="46"/>
        <v>750</v>
      </c>
      <c r="L109" s="107">
        <v>4</v>
      </c>
      <c r="M109" s="105">
        <f>F109/V109*60</f>
        <v>2682.6923076923108</v>
      </c>
      <c r="N109" s="106">
        <f>M109/L109</f>
        <v>670.6730769230777</v>
      </c>
      <c r="O109" s="108">
        <f>L109-I109</f>
        <v>0</v>
      </c>
      <c r="P109" s="109">
        <f>N109-K109</f>
        <v>-79.326923076922299</v>
      </c>
      <c r="Q109" s="110">
        <f>N109/K109</f>
        <v>0.89423076923077027</v>
      </c>
      <c r="R109" s="293"/>
      <c r="S109" s="47">
        <v>0.75791666666666668</v>
      </c>
      <c r="T109" s="48">
        <v>0.78680555555555554</v>
      </c>
      <c r="U109" s="111">
        <v>5.9166666666667389</v>
      </c>
      <c r="V109" s="112">
        <v>41.599999999999952</v>
      </c>
      <c r="W109" s="113"/>
      <c r="X109" s="116"/>
      <c r="Y109" s="282"/>
      <c r="Z109" s="283"/>
      <c r="AA109" s="117">
        <f>M109-J109</f>
        <v>-317.30769230768919</v>
      </c>
      <c r="AB109" s="110">
        <f>M109/J109</f>
        <v>0.89423076923077027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4350</v>
      </c>
      <c r="G110" s="103">
        <f t="shared" si="45"/>
        <v>101224.5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2563.0114566284742</v>
      </c>
      <c r="N110" s="106">
        <f>M110/L110</f>
        <v>512.60229132569486</v>
      </c>
      <c r="O110" s="108">
        <f>L110-I110</f>
        <v>0</v>
      </c>
      <c r="P110" s="109">
        <f>N110-K110</f>
        <v>-87.397708674305136</v>
      </c>
      <c r="Q110" s="110">
        <f>N110/K110</f>
        <v>0.85433715220949147</v>
      </c>
      <c r="R110" s="293"/>
      <c r="S110" s="47">
        <v>0.79039351851851847</v>
      </c>
      <c r="T110" s="48">
        <v>0.86111111111111116</v>
      </c>
      <c r="U110" s="111">
        <v>5.1666666666666217</v>
      </c>
      <c r="V110" s="112">
        <v>101.83333333333348</v>
      </c>
      <c r="W110" s="113"/>
      <c r="X110" s="116"/>
      <c r="Y110" s="282"/>
      <c r="Z110" s="283"/>
      <c r="AA110" s="117">
        <f>M110-J110</f>
        <v>-436.98854337152579</v>
      </c>
      <c r="AB110" s="110">
        <f>M110/J110</f>
        <v>0.85433715220949136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2652.9192839152388</v>
      </c>
      <c r="N123" s="138">
        <f t="shared" ref="N123:N132" si="50">M123/L123</f>
        <v>589.53761864783087</v>
      </c>
      <c r="O123" s="139">
        <f t="shared" ref="O123:O132" si="51">L123-I123</f>
        <v>0</v>
      </c>
      <c r="P123" s="140">
        <f t="shared" ref="P123:P132" si="52">N123-K123</f>
        <v>-77.129048018835761</v>
      </c>
      <c r="Q123" s="141">
        <f t="shared" ref="Q123:Q132" si="53">N123/K123</f>
        <v>0.8843064279717463</v>
      </c>
      <c r="R123" s="294"/>
      <c r="S123" s="142">
        <f>S107</f>
        <v>0.70857638888888885</v>
      </c>
      <c r="T123" s="143">
        <f>INDEX(T107:T122,COUNTA(T107:T122))</f>
        <v>0.86111111111111116</v>
      </c>
      <c r="U123" s="144"/>
      <c r="V123" s="166"/>
      <c r="W123" s="99"/>
      <c r="X123" s="69"/>
      <c r="Y123" s="285"/>
      <c r="Z123" s="286"/>
      <c r="AA123" s="168">
        <f t="shared" ref="AA123:AA132" si="54">M123-J123</f>
        <v>-347.08071608476121</v>
      </c>
      <c r="AB123" s="141">
        <f t="shared" ref="AB123:AB132" si="55">M123/J123</f>
        <v>0.8843064279717463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646</v>
      </c>
      <c r="G124" s="148">
        <f t="shared" ref="G124:G132" si="56">E124*F124</f>
        <v>11744.28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7">F124/V124*60</f>
        <v>2701.0452961672468</v>
      </c>
      <c r="N124" s="152">
        <f t="shared" si="50"/>
        <v>675.26132404181169</v>
      </c>
      <c r="O124" s="154">
        <f t="shared" si="51"/>
        <v>0</v>
      </c>
      <c r="P124" s="155">
        <f t="shared" si="52"/>
        <v>-74.73867595818831</v>
      </c>
      <c r="Q124" s="156">
        <f t="shared" si="53"/>
        <v>0.90034843205574888</v>
      </c>
      <c r="R124" s="292">
        <f>Q140</f>
        <v>0.89247060687313218</v>
      </c>
      <c r="S124" s="157">
        <v>0.70833333333333337</v>
      </c>
      <c r="T124" s="158">
        <v>0.71829861111111115</v>
      </c>
      <c r="U124" s="159"/>
      <c r="V124" s="160">
        <v>14.350000000000005</v>
      </c>
      <c r="W124" s="161"/>
      <c r="X124" s="162"/>
      <c r="Y124" s="295"/>
      <c r="Z124" s="296"/>
      <c r="AA124" s="115">
        <f t="shared" si="54"/>
        <v>-298.95470383275324</v>
      </c>
      <c r="AB124" s="156">
        <f t="shared" si="55"/>
        <v>0.90034843205574888</v>
      </c>
      <c r="AC124" s="277">
        <f>AB140</f>
        <v>0.89247060687313218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2195</v>
      </c>
      <c r="G125" s="103">
        <f t="shared" si="56"/>
        <v>30795.85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2700.6151742993907</v>
      </c>
      <c r="N125" s="106">
        <f t="shared" si="50"/>
        <v>900.20505809979693</v>
      </c>
      <c r="O125" s="108">
        <f t="shared" si="51"/>
        <v>0</v>
      </c>
      <c r="P125" s="109">
        <f t="shared" si="52"/>
        <v>-99.794941900203071</v>
      </c>
      <c r="Q125" s="110">
        <f t="shared" si="53"/>
        <v>0.9002050580997969</v>
      </c>
      <c r="R125" s="293"/>
      <c r="S125" s="47">
        <v>0.72863425925925929</v>
      </c>
      <c r="T125" s="48">
        <v>0.76249999999999996</v>
      </c>
      <c r="U125" s="111">
        <v>14.883333333333315</v>
      </c>
      <c r="V125" s="112">
        <v>48.766666666666566</v>
      </c>
      <c r="W125" s="113"/>
      <c r="X125" s="116"/>
      <c r="Y125" s="282"/>
      <c r="Z125" s="283"/>
      <c r="AA125" s="117">
        <f t="shared" si="54"/>
        <v>-299.38482570060933</v>
      </c>
      <c r="AB125" s="110">
        <f t="shared" si="55"/>
        <v>0.9002050580997969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1269</v>
      </c>
      <c r="G126" s="103">
        <f t="shared" si="56"/>
        <v>23070.42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3179.1231732776741</v>
      </c>
      <c r="N126" s="106">
        <f t="shared" si="50"/>
        <v>1059.7077244258915</v>
      </c>
      <c r="O126" s="108">
        <f t="shared" si="51"/>
        <v>0</v>
      </c>
      <c r="P126" s="109">
        <f t="shared" si="52"/>
        <v>-140.29227557410854</v>
      </c>
      <c r="Q126" s="110">
        <f t="shared" si="53"/>
        <v>0.88308977035490954</v>
      </c>
      <c r="R126" s="293"/>
      <c r="S126" s="47">
        <v>0.77295138888888892</v>
      </c>
      <c r="T126" s="48">
        <v>0.7895833333333333</v>
      </c>
      <c r="U126" s="111">
        <v>15.050000000000114</v>
      </c>
      <c r="V126" s="112">
        <v>23.949999999999907</v>
      </c>
      <c r="W126" s="113"/>
      <c r="X126" s="116"/>
      <c r="Y126" s="282"/>
      <c r="Z126" s="283"/>
      <c r="AA126" s="117">
        <f t="shared" si="54"/>
        <v>-420.87682672232586</v>
      </c>
      <c r="AB126" s="110">
        <f t="shared" si="55"/>
        <v>0.88308977035490943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675</v>
      </c>
      <c r="G127" s="103">
        <f t="shared" si="56"/>
        <v>16895.25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2949.0291262136006</v>
      </c>
      <c r="N127" s="106">
        <f t="shared" si="50"/>
        <v>737.25728155340016</v>
      </c>
      <c r="O127" s="108">
        <f t="shared" si="51"/>
        <v>0</v>
      </c>
      <c r="P127" s="109">
        <f t="shared" si="52"/>
        <v>-87.742718446599838</v>
      </c>
      <c r="Q127" s="110">
        <f t="shared" si="53"/>
        <v>0.89364518976169716</v>
      </c>
      <c r="R127" s="293"/>
      <c r="S127" s="47">
        <v>0.80018518518518522</v>
      </c>
      <c r="T127" s="48">
        <v>0.80972222222222223</v>
      </c>
      <c r="U127" s="111">
        <v>15.266666666666762</v>
      </c>
      <c r="V127" s="112">
        <v>13.733333333333295</v>
      </c>
      <c r="W127" s="113"/>
      <c r="X127" s="116"/>
      <c r="Y127" s="282"/>
      <c r="Z127" s="283"/>
      <c r="AA127" s="117">
        <f t="shared" si="54"/>
        <v>-350.97087378639935</v>
      </c>
      <c r="AB127" s="110">
        <f t="shared" si="55"/>
        <v>0.89364518976169716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2795</v>
      </c>
      <c r="G128" s="103">
        <f t="shared" si="56"/>
        <v>39912.6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3179.1469194312835</v>
      </c>
      <c r="N128" s="106">
        <f t="shared" si="50"/>
        <v>1059.7156398104278</v>
      </c>
      <c r="O128" s="108">
        <f t="shared" si="51"/>
        <v>0</v>
      </c>
      <c r="P128" s="109">
        <f t="shared" si="52"/>
        <v>-140.28436018957223</v>
      </c>
      <c r="Q128" s="110">
        <f t="shared" si="53"/>
        <v>0.88309636650868983</v>
      </c>
      <c r="R128" s="293"/>
      <c r="S128" s="47">
        <v>0.8203125</v>
      </c>
      <c r="T128" s="48">
        <v>0.8569444444444444</v>
      </c>
      <c r="U128" s="111">
        <v>15.249999999999986</v>
      </c>
      <c r="V128" s="112">
        <v>52.749999999999929</v>
      </c>
      <c r="W128" s="113">
        <v>0.8569444444444444</v>
      </c>
      <c r="X128" s="116">
        <v>0.90987268518518516</v>
      </c>
      <c r="Y128" s="282"/>
      <c r="Z128" s="283"/>
      <c r="AA128" s="117">
        <f t="shared" si="54"/>
        <v>-420.85308056871645</v>
      </c>
      <c r="AB128" s="110">
        <f t="shared" si="55"/>
        <v>0.88309636650868983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1206</v>
      </c>
      <c r="G129" s="121">
        <f t="shared" si="56"/>
        <v>21925.079999999998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2701.6801493466</v>
      </c>
      <c r="N129" s="106">
        <f t="shared" si="50"/>
        <v>675.42003733665001</v>
      </c>
      <c r="O129" s="108">
        <f t="shared" si="51"/>
        <v>0</v>
      </c>
      <c r="P129" s="109">
        <f t="shared" si="52"/>
        <v>-74.579962663349988</v>
      </c>
      <c r="Q129" s="110">
        <f t="shared" si="53"/>
        <v>0.90056004978220006</v>
      </c>
      <c r="R129" s="293"/>
      <c r="S129" s="47">
        <v>0.90987268518518516</v>
      </c>
      <c r="T129" s="48">
        <v>0.92847222222222225</v>
      </c>
      <c r="U129" s="111">
        <v>76.216666666666697</v>
      </c>
      <c r="V129" s="112">
        <v>26.783333333333417</v>
      </c>
      <c r="W129" s="113"/>
      <c r="X129" s="116"/>
      <c r="Y129" s="282"/>
      <c r="Z129" s="283"/>
      <c r="AA129" s="117">
        <f t="shared" si="54"/>
        <v>-298.31985065339995</v>
      </c>
      <c r="AB129" s="110">
        <f t="shared" si="55"/>
        <v>0.90056004978220006</v>
      </c>
      <c r="AC129" s="278"/>
    </row>
    <row r="130" spans="1:29" ht="15.75" customHeight="1">
      <c r="A130" s="299"/>
      <c r="B130" s="100" t="s">
        <v>120</v>
      </c>
      <c r="C130" s="280" t="s">
        <v>156</v>
      </c>
      <c r="D130" s="281"/>
      <c r="E130" s="101">
        <v>25.03</v>
      </c>
      <c r="F130" s="102">
        <v>1354</v>
      </c>
      <c r="G130" s="121">
        <f t="shared" si="56"/>
        <v>33890.620000000003</v>
      </c>
      <c r="H130" s="62"/>
      <c r="I130" s="104">
        <v>4</v>
      </c>
      <c r="J130" s="105">
        <v>3300</v>
      </c>
      <c r="K130" s="106">
        <f t="shared" si="46"/>
        <v>825</v>
      </c>
      <c r="L130" s="107">
        <v>4</v>
      </c>
      <c r="M130" s="105">
        <f t="shared" si="57"/>
        <v>2948.8203266787673</v>
      </c>
      <c r="N130" s="106">
        <f t="shared" si="50"/>
        <v>737.20508166969182</v>
      </c>
      <c r="O130" s="123">
        <f t="shared" si="51"/>
        <v>0</v>
      </c>
      <c r="P130" s="124">
        <f t="shared" si="52"/>
        <v>-87.794918330308178</v>
      </c>
      <c r="Q130" s="125">
        <f t="shared" si="53"/>
        <v>0.89358191717538404</v>
      </c>
      <c r="R130" s="293"/>
      <c r="S130" s="47">
        <v>0.93920138888888893</v>
      </c>
      <c r="T130" s="48">
        <v>0.95833333333333337</v>
      </c>
      <c r="U130" s="111">
        <v>15.450000000000017</v>
      </c>
      <c r="V130" s="112">
        <v>27.54999999999999</v>
      </c>
      <c r="W130" s="113"/>
      <c r="X130" s="116"/>
      <c r="Y130" s="282"/>
      <c r="Z130" s="283"/>
      <c r="AA130" s="117">
        <f t="shared" si="54"/>
        <v>-351.17967332123271</v>
      </c>
      <c r="AB130" s="110">
        <f t="shared" si="55"/>
        <v>0.89358191717538404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5384</v>
      </c>
      <c r="G131" s="121">
        <f t="shared" si="56"/>
        <v>75537.51999999999</v>
      </c>
      <c r="H131" s="62"/>
      <c r="I131" s="104">
        <v>3</v>
      </c>
      <c r="J131" s="105">
        <v>3000</v>
      </c>
      <c r="K131" s="106">
        <f t="shared" si="46"/>
        <v>1000</v>
      </c>
      <c r="L131" s="118">
        <v>3</v>
      </c>
      <c r="M131" s="105">
        <f t="shared" si="57"/>
        <v>2699.8746343501916</v>
      </c>
      <c r="N131" s="106">
        <f t="shared" si="50"/>
        <v>899.95821145006391</v>
      </c>
      <c r="O131" s="123">
        <f t="shared" si="51"/>
        <v>0</v>
      </c>
      <c r="P131" s="124">
        <f t="shared" si="52"/>
        <v>-100.04178854993609</v>
      </c>
      <c r="Q131" s="125">
        <f t="shared" si="53"/>
        <v>0.89995821145006394</v>
      </c>
      <c r="R131" s="293"/>
      <c r="S131" s="47">
        <v>0.96899305555555559</v>
      </c>
      <c r="T131" s="48">
        <v>1.0520833333333333</v>
      </c>
      <c r="U131" s="111">
        <v>15.350000000000001</v>
      </c>
      <c r="V131" s="112">
        <v>119.64999999999984</v>
      </c>
      <c r="W131" s="113"/>
      <c r="X131" s="116"/>
      <c r="Y131" s="282"/>
      <c r="Z131" s="283"/>
      <c r="AA131" s="117">
        <f t="shared" si="54"/>
        <v>-300.12536564980837</v>
      </c>
      <c r="AB131" s="110">
        <f t="shared" si="55"/>
        <v>0.89995821145006383</v>
      </c>
      <c r="AC131" s="278"/>
    </row>
    <row r="132" spans="1:29" ht="15.75" customHeight="1">
      <c r="A132" s="299"/>
      <c r="B132" s="100" t="s">
        <v>120</v>
      </c>
      <c r="C132" s="280" t="s">
        <v>151</v>
      </c>
      <c r="D132" s="281"/>
      <c r="E132" s="101">
        <v>14.28</v>
      </c>
      <c r="F132" s="102">
        <v>7202</v>
      </c>
      <c r="G132" s="121">
        <f t="shared" si="56"/>
        <v>102844.56</v>
      </c>
      <c r="H132" s="62"/>
      <c r="I132" s="104">
        <v>3</v>
      </c>
      <c r="J132" s="105">
        <v>3600</v>
      </c>
      <c r="K132" s="106">
        <f t="shared" si="46"/>
        <v>1200</v>
      </c>
      <c r="L132" s="118">
        <v>3</v>
      </c>
      <c r="M132" s="105">
        <f t="shared" si="57"/>
        <v>3179.301042305332</v>
      </c>
      <c r="N132" s="106">
        <f t="shared" si="50"/>
        <v>1059.7670141017772</v>
      </c>
      <c r="O132" s="123">
        <f t="shared" si="51"/>
        <v>0</v>
      </c>
      <c r="P132" s="124">
        <f t="shared" si="52"/>
        <v>-140.23298589822275</v>
      </c>
      <c r="Q132" s="125">
        <f t="shared" si="53"/>
        <v>0.88313917841814771</v>
      </c>
      <c r="R132" s="293"/>
      <c r="S132" s="47">
        <v>1.0625578703703704</v>
      </c>
      <c r="T132" s="48">
        <v>1.1569444444444446</v>
      </c>
      <c r="U132" s="111">
        <v>15.083333333333506</v>
      </c>
      <c r="V132" s="112">
        <v>135.91666666666674</v>
      </c>
      <c r="W132" s="113"/>
      <c r="X132" s="116"/>
      <c r="Y132" s="282"/>
      <c r="Z132" s="283"/>
      <c r="AA132" s="117">
        <f t="shared" si="54"/>
        <v>-420.69895769466802</v>
      </c>
      <c r="AB132" s="110">
        <f t="shared" si="55"/>
        <v>0.88313917841814782</v>
      </c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3.4444444444444446</v>
      </c>
      <c r="J140" s="137">
        <f t="shared" si="58"/>
        <v>3266.6666666666665</v>
      </c>
      <c r="K140" s="138">
        <f t="shared" ref="K140" si="59">J140/I140</f>
        <v>948.38709677419342</v>
      </c>
      <c r="L140" s="136">
        <f t="shared" ref="L140:M140" si="60">AVERAGE(L124:L139)</f>
        <v>3.4444444444444446</v>
      </c>
      <c r="M140" s="137">
        <f t="shared" si="60"/>
        <v>2915.4039824522315</v>
      </c>
      <c r="N140" s="138">
        <f t="shared" ref="N140:N151" si="61">M140/L140</f>
        <v>846.40760780871233</v>
      </c>
      <c r="O140" s="139">
        <f t="shared" ref="O140:O151" si="62">L140-I140</f>
        <v>0</v>
      </c>
      <c r="P140" s="140">
        <f t="shared" ref="P140:P151" si="63">N140-K140</f>
        <v>-101.9794889654811</v>
      </c>
      <c r="Q140" s="141">
        <f t="shared" ref="Q140:Q151" si="64">N140/K140</f>
        <v>0.89247060687313218</v>
      </c>
      <c r="R140" s="294"/>
      <c r="S140" s="142">
        <f>S124</f>
        <v>0.70833333333333337</v>
      </c>
      <c r="T140" s="143">
        <f>INDEX(T124:T139,COUNTA(T124:T139))</f>
        <v>1.1569444444444446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-351.26268421443501</v>
      </c>
      <c r="AB140" s="141">
        <f t="shared" ref="AB140:AB151" si="66">M140/J140</f>
        <v>0.89247060687313218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501</v>
      </c>
      <c r="G141" s="148">
        <f t="shared" ref="G141:G151" si="67">E141*F141</f>
        <v>11162.28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2947.0588235294131</v>
      </c>
      <c r="N141" s="152">
        <f t="shared" si="61"/>
        <v>589.41176470588266</v>
      </c>
      <c r="O141" s="154">
        <f t="shared" si="62"/>
        <v>0</v>
      </c>
      <c r="P141" s="155">
        <f t="shared" si="63"/>
        <v>-70.588235294117339</v>
      </c>
      <c r="Q141" s="156">
        <f t="shared" si="64"/>
        <v>0.89304812834224645</v>
      </c>
      <c r="R141" s="292">
        <f>Q157</f>
        <v>0.88636272771928859</v>
      </c>
      <c r="S141" s="157">
        <v>0.70833333333333337</v>
      </c>
      <c r="T141" s="158">
        <v>0.7154166666666667</v>
      </c>
      <c r="U141" s="159"/>
      <c r="V141" s="160">
        <v>10.199999999999996</v>
      </c>
      <c r="W141" s="158"/>
      <c r="X141" s="169"/>
      <c r="Y141" s="295"/>
      <c r="Z141" s="296"/>
      <c r="AA141" s="171">
        <f t="shared" si="65"/>
        <v>-352.94117647058692</v>
      </c>
      <c r="AB141" s="156">
        <f t="shared" si="66"/>
        <v>0.89304812834224634</v>
      </c>
      <c r="AC141" s="277">
        <f>AB157</f>
        <v>0.88636272771928848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1045</v>
      </c>
      <c r="G142" s="103">
        <f t="shared" si="67"/>
        <v>18998.099999999999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3180.0507185122583</v>
      </c>
      <c r="N142" s="106">
        <f t="shared" si="61"/>
        <v>1060.0169061707527</v>
      </c>
      <c r="O142" s="108">
        <f t="shared" si="62"/>
        <v>0</v>
      </c>
      <c r="P142" s="109">
        <f t="shared" si="63"/>
        <v>-139.98309382924731</v>
      </c>
      <c r="Q142" s="110">
        <f t="shared" si="64"/>
        <v>0.88334742180896053</v>
      </c>
      <c r="R142" s="293"/>
      <c r="S142" s="47">
        <v>0.72589120370370375</v>
      </c>
      <c r="T142" s="48">
        <v>0.73958333333333337</v>
      </c>
      <c r="U142" s="111">
        <v>15.083333333333346</v>
      </c>
      <c r="V142" s="112">
        <v>19.716666666666658</v>
      </c>
      <c r="W142" s="113"/>
      <c r="X142" s="13"/>
      <c r="Y142" s="282"/>
      <c r="Z142" s="283"/>
      <c r="AA142" s="172">
        <f t="shared" si="65"/>
        <v>-419.9492814877417</v>
      </c>
      <c r="AB142" s="110">
        <f t="shared" si="66"/>
        <v>0.88334742180896064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1358</v>
      </c>
      <c r="G143" s="103">
        <f t="shared" si="67"/>
        <v>22678.6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3182.8124999999995</v>
      </c>
      <c r="N143" s="106">
        <f t="shared" si="61"/>
        <v>1060.9374999999998</v>
      </c>
      <c r="O143" s="108">
        <f t="shared" si="62"/>
        <v>0</v>
      </c>
      <c r="P143" s="109">
        <f t="shared" si="63"/>
        <v>-139.06250000000023</v>
      </c>
      <c r="Q143" s="110">
        <f t="shared" si="64"/>
        <v>0.88411458333333315</v>
      </c>
      <c r="R143" s="293"/>
      <c r="S143" s="47">
        <v>0.75027777777777782</v>
      </c>
      <c r="T143" s="48">
        <v>0.7680555555555556</v>
      </c>
      <c r="U143" s="111">
        <v>15.400000000000009</v>
      </c>
      <c r="V143" s="112">
        <v>25.600000000000005</v>
      </c>
      <c r="W143" s="113"/>
      <c r="X143" s="13"/>
      <c r="Y143" s="282"/>
      <c r="Z143" s="283"/>
      <c r="AA143" s="172">
        <f t="shared" si="65"/>
        <v>-417.18750000000045</v>
      </c>
      <c r="AB143" s="110">
        <f t="shared" si="66"/>
        <v>0.88411458333333326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808</v>
      </c>
      <c r="G144" s="103">
        <f t="shared" si="67"/>
        <v>20054.560000000001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2947.1124620060764</v>
      </c>
      <c r="N144" s="106">
        <f t="shared" si="61"/>
        <v>736.7781155015191</v>
      </c>
      <c r="O144" s="108">
        <f t="shared" si="62"/>
        <v>0</v>
      </c>
      <c r="P144" s="109">
        <f t="shared" si="63"/>
        <v>-88.221884498480904</v>
      </c>
      <c r="Q144" s="110">
        <f t="shared" si="64"/>
        <v>0.89306438242608377</v>
      </c>
      <c r="R144" s="293"/>
      <c r="S144" s="47">
        <v>0.77847222222222223</v>
      </c>
      <c r="T144" s="48">
        <v>0.78989583333333335</v>
      </c>
      <c r="U144" s="111">
        <v>14.999999999999947</v>
      </c>
      <c r="V144" s="112">
        <v>16.450000000000014</v>
      </c>
      <c r="W144" s="113"/>
      <c r="X144" s="13"/>
      <c r="Y144" s="282"/>
      <c r="Z144" s="283"/>
      <c r="AA144" s="172">
        <f t="shared" si="65"/>
        <v>-352.88753799392362</v>
      </c>
      <c r="AB144" s="110">
        <f t="shared" si="66"/>
        <v>0.89306438242608377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1526</v>
      </c>
      <c r="G145" s="103">
        <f t="shared" si="67"/>
        <v>27300.14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3175.4913294797771</v>
      </c>
      <c r="N145" s="106">
        <f t="shared" si="61"/>
        <v>793.87283236994426</v>
      </c>
      <c r="O145" s="108">
        <f t="shared" si="62"/>
        <v>0</v>
      </c>
      <c r="P145" s="109">
        <f t="shared" si="63"/>
        <v>-106.12716763005574</v>
      </c>
      <c r="Q145" s="110">
        <f t="shared" si="64"/>
        <v>0.88208092485549361</v>
      </c>
      <c r="R145" s="293"/>
      <c r="S145" s="47">
        <v>0.80011574074074077</v>
      </c>
      <c r="T145" s="48">
        <v>0.82013888888888886</v>
      </c>
      <c r="U145" s="111">
        <v>14.716666666666676</v>
      </c>
      <c r="V145" s="112">
        <v>28.833333333333258</v>
      </c>
      <c r="W145" s="113"/>
      <c r="X145" s="116"/>
      <c r="Y145" s="282"/>
      <c r="Z145" s="283"/>
      <c r="AA145" s="172">
        <f t="shared" si="65"/>
        <v>-424.50867052022295</v>
      </c>
      <c r="AB145" s="110">
        <f t="shared" si="66"/>
        <v>0.88208092485549361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2373</v>
      </c>
      <c r="G146" s="121">
        <f t="shared" si="67"/>
        <v>39534.18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3176.9431015247246</v>
      </c>
      <c r="N146" s="106">
        <f t="shared" si="61"/>
        <v>635.38862030494488</v>
      </c>
      <c r="O146" s="108">
        <f t="shared" si="62"/>
        <v>0</v>
      </c>
      <c r="P146" s="109">
        <f t="shared" si="63"/>
        <v>-84.61137969505512</v>
      </c>
      <c r="Q146" s="110">
        <f t="shared" si="64"/>
        <v>0.88248419486797902</v>
      </c>
      <c r="R146" s="293"/>
      <c r="S146" s="47">
        <v>0.83068287037037036</v>
      </c>
      <c r="T146" s="48">
        <v>0.8618055555555556</v>
      </c>
      <c r="U146" s="111">
        <v>15.183333333333362</v>
      </c>
      <c r="V146" s="112">
        <v>44.816666666666748</v>
      </c>
      <c r="W146" s="113">
        <v>0.8618055555555556</v>
      </c>
      <c r="X146" s="116">
        <v>0.9146643518518518</v>
      </c>
      <c r="Y146" s="282"/>
      <c r="Z146" s="283"/>
      <c r="AA146" s="172">
        <f t="shared" si="65"/>
        <v>-423.05689847527537</v>
      </c>
      <c r="AB146" s="110">
        <f t="shared" si="66"/>
        <v>0.88248419486797902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1271</v>
      </c>
      <c r="G147" s="121">
        <f t="shared" si="67"/>
        <v>28317.88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2946.2974887314758</v>
      </c>
      <c r="N147" s="106">
        <f t="shared" si="61"/>
        <v>589.25949774629521</v>
      </c>
      <c r="O147" s="123">
        <f t="shared" si="62"/>
        <v>0</v>
      </c>
      <c r="P147" s="124">
        <f t="shared" si="63"/>
        <v>-70.74050225370479</v>
      </c>
      <c r="Q147" s="125">
        <f t="shared" si="64"/>
        <v>0.89281742082771998</v>
      </c>
      <c r="R147" s="293"/>
      <c r="S147" s="47">
        <v>0.9146643518518518</v>
      </c>
      <c r="T147" s="48">
        <v>0.93263888888888891</v>
      </c>
      <c r="U147" s="111">
        <v>76.116666666666518</v>
      </c>
      <c r="V147" s="112">
        <v>25.883333333333436</v>
      </c>
      <c r="W147" s="113"/>
      <c r="X147" s="116"/>
      <c r="Y147" s="282"/>
      <c r="Z147" s="283"/>
      <c r="AA147" s="172">
        <f t="shared" si="65"/>
        <v>-353.70251126852418</v>
      </c>
      <c r="AB147" s="110">
        <f t="shared" si="66"/>
        <v>0.89281742082771998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2506</v>
      </c>
      <c r="G148" s="121">
        <f t="shared" si="67"/>
        <v>45559.08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3181.1001410437243</v>
      </c>
      <c r="N148" s="106">
        <f t="shared" si="61"/>
        <v>1060.3667136812414</v>
      </c>
      <c r="O148" s="123">
        <f t="shared" si="62"/>
        <v>0</v>
      </c>
      <c r="P148" s="124">
        <f t="shared" si="63"/>
        <v>-139.63328631875856</v>
      </c>
      <c r="Q148" s="125">
        <f t="shared" si="64"/>
        <v>0.88363892806770117</v>
      </c>
      <c r="R148" s="293"/>
      <c r="S148" s="47">
        <v>0.94305555555555554</v>
      </c>
      <c r="T148" s="48">
        <v>0.9758796296296296</v>
      </c>
      <c r="U148" s="111">
        <v>14.999999999999947</v>
      </c>
      <c r="V148" s="112">
        <v>47.266666666666652</v>
      </c>
      <c r="W148" s="113"/>
      <c r="X148" s="116"/>
      <c r="Y148" s="282"/>
      <c r="Z148" s="283"/>
      <c r="AA148" s="172">
        <f t="shared" si="65"/>
        <v>-418.89985895627569</v>
      </c>
      <c r="AB148" s="110">
        <f t="shared" si="66"/>
        <v>0.88363892806770117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1824</v>
      </c>
      <c r="G149" s="121">
        <f t="shared" si="67"/>
        <v>45271.68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2947.2172351885147</v>
      </c>
      <c r="N149" s="106">
        <f t="shared" si="61"/>
        <v>736.80430879712867</v>
      </c>
      <c r="O149" s="123">
        <f t="shared" si="62"/>
        <v>0</v>
      </c>
      <c r="P149" s="124">
        <f t="shared" si="63"/>
        <v>-88.19569120287133</v>
      </c>
      <c r="Q149" s="125">
        <f t="shared" si="64"/>
        <v>0.89309613187530745</v>
      </c>
      <c r="R149" s="293"/>
      <c r="S149" s="47">
        <v>0.98611111111111116</v>
      </c>
      <c r="T149" s="48">
        <v>1.0118981481481482</v>
      </c>
      <c r="U149" s="111">
        <v>14.733333333333452</v>
      </c>
      <c r="V149" s="112">
        <v>37.133333333333276</v>
      </c>
      <c r="W149" s="126"/>
      <c r="X149" s="127"/>
      <c r="Y149" s="282"/>
      <c r="Z149" s="283"/>
      <c r="AA149" s="172">
        <f t="shared" si="65"/>
        <v>-352.78276481148532</v>
      </c>
      <c r="AB149" s="110">
        <f t="shared" si="66"/>
        <v>0.89309613187530745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3853</v>
      </c>
      <c r="G150" s="121">
        <f t="shared" si="67"/>
        <v>68930.17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3175.5494505494562</v>
      </c>
      <c r="N150" s="106">
        <f t="shared" si="61"/>
        <v>793.88736263736405</v>
      </c>
      <c r="O150" s="123">
        <f t="shared" si="62"/>
        <v>0</v>
      </c>
      <c r="P150" s="124">
        <f t="shared" si="63"/>
        <v>-106.11263736263595</v>
      </c>
      <c r="Q150" s="125">
        <f t="shared" si="64"/>
        <v>0.88209706959707113</v>
      </c>
      <c r="R150" s="293"/>
      <c r="S150" s="47">
        <v>1.0230555555555556</v>
      </c>
      <c r="T150" s="48">
        <v>1.0736111111111111</v>
      </c>
      <c r="U150" s="111">
        <v>16.066666666666727</v>
      </c>
      <c r="V150" s="112">
        <v>72.799999999999869</v>
      </c>
      <c r="W150" s="126"/>
      <c r="X150" s="127"/>
      <c r="Y150" s="282"/>
      <c r="Z150" s="283"/>
      <c r="AA150" s="172">
        <f t="shared" si="65"/>
        <v>-424.4505494505438</v>
      </c>
      <c r="AB150" s="110">
        <f t="shared" si="66"/>
        <v>0.88209706959707113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5816</v>
      </c>
      <c r="G151" s="121">
        <f t="shared" si="67"/>
        <v>96894.56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3176.6954938552553</v>
      </c>
      <c r="N151" s="106">
        <f t="shared" si="61"/>
        <v>635.33909877105111</v>
      </c>
      <c r="O151" s="123">
        <f t="shared" si="62"/>
        <v>0</v>
      </c>
      <c r="P151" s="124">
        <f t="shared" si="63"/>
        <v>-84.660901228948887</v>
      </c>
      <c r="Q151" s="125">
        <f t="shared" si="64"/>
        <v>0.88241541495979325</v>
      </c>
      <c r="R151" s="293"/>
      <c r="S151" s="47">
        <v>1.0841319444444444</v>
      </c>
      <c r="T151" s="48">
        <v>1.1604166666666667</v>
      </c>
      <c r="U151" s="111">
        <v>15.14999999999997</v>
      </c>
      <c r="V151" s="112">
        <v>109.85000000000007</v>
      </c>
      <c r="W151" s="126"/>
      <c r="X151" s="127"/>
      <c r="Y151" s="282"/>
      <c r="Z151" s="283"/>
      <c r="AA151" s="172">
        <f t="shared" si="65"/>
        <v>-423.30450614474466</v>
      </c>
      <c r="AB151" s="110">
        <f t="shared" si="66"/>
        <v>0.88241541495979314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3094.2117040382436</v>
      </c>
      <c r="N157" s="138">
        <f>M157/L157</f>
        <v>756.36286098712628</v>
      </c>
      <c r="O157" s="139">
        <f>L157-I157</f>
        <v>0</v>
      </c>
      <c r="P157" s="140">
        <f>N157-K157</f>
        <v>-96.970472346207089</v>
      </c>
      <c r="Q157" s="141">
        <f>N157/K157</f>
        <v>0.88636272771928859</v>
      </c>
      <c r="R157" s="294"/>
      <c r="S157" s="142">
        <f>S141</f>
        <v>0.70833333333333337</v>
      </c>
      <c r="T157" s="143">
        <f>INDEX(T141:T156,COUNTA(T141:T156))</f>
        <v>1.1604166666666667</v>
      </c>
      <c r="U157" s="144"/>
      <c r="V157" s="166"/>
      <c r="W157" s="167"/>
      <c r="X157" s="138"/>
      <c r="Y157" s="285"/>
      <c r="Z157" s="286"/>
      <c r="AA157" s="174">
        <f>M157-J157</f>
        <v>-396.69738687084737</v>
      </c>
      <c r="AB157" s="141">
        <f>M157/J157</f>
        <v>0.88636272771928848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75" priority="1" operator="greaterThan">
      <formula>0</formula>
    </cfRule>
  </conditionalFormatting>
  <conditionalFormatting sqref="P5:P157 AA5:AA157">
    <cfRule type="cellIs" dxfId="174" priority="4" operator="lessThan">
      <formula>0</formula>
    </cfRule>
  </conditionalFormatting>
  <conditionalFormatting sqref="Q5:Q157 AB5:AB157">
    <cfRule type="cellIs" dxfId="173" priority="2" operator="greaterThan">
      <formula>1</formula>
    </cfRule>
    <cfRule type="cellIs" dxfId="172" priority="3" operator="lessThan">
      <formula>0.8</formula>
    </cfRule>
  </conditionalFormatting>
  <conditionalFormatting sqref="AC5:AC6 R5:R157 AC90:AC95">
    <cfRule type="cellIs" dxfId="171" priority="5" operator="lessThan">
      <formula>0.8</formula>
    </cfRule>
  </conditionalFormatting>
  <conditionalFormatting sqref="AC12:AC20">
    <cfRule type="cellIs" dxfId="170" priority="13" operator="lessThan">
      <formula>0.8</formula>
    </cfRule>
  </conditionalFormatting>
  <conditionalFormatting sqref="AC22:AC27">
    <cfRule type="cellIs" dxfId="169" priority="12" operator="lessThan">
      <formula>0.8</formula>
    </cfRule>
  </conditionalFormatting>
  <conditionalFormatting sqref="AC39">
    <cfRule type="cellIs" dxfId="168" priority="11" operator="lessThan">
      <formula>0.8</formula>
    </cfRule>
  </conditionalFormatting>
  <conditionalFormatting sqref="AC56">
    <cfRule type="cellIs" dxfId="167" priority="7" operator="lessThan">
      <formula>0.8</formula>
    </cfRule>
  </conditionalFormatting>
  <conditionalFormatting sqref="AC73:AC78">
    <cfRule type="cellIs" dxfId="166" priority="6" operator="lessThan">
      <formula>0.8</formula>
    </cfRule>
  </conditionalFormatting>
  <conditionalFormatting sqref="AC107">
    <cfRule type="cellIs" dxfId="165" priority="10" operator="lessThan">
      <formula>0.8</formula>
    </cfRule>
  </conditionalFormatting>
  <conditionalFormatting sqref="AC124">
    <cfRule type="cellIs" dxfId="164" priority="9" operator="lessThan">
      <formula>0.8</formula>
    </cfRule>
  </conditionalFormatting>
  <conditionalFormatting sqref="AC141:AC146">
    <cfRule type="cellIs" dxfId="163" priority="8" operator="lessThan">
      <formula>0.8</formula>
    </cfRule>
  </conditionalFormatting>
  <dataValidations count="1">
    <dataValidation type="list" allowBlank="1" showInputMessage="1" showErrorMessage="1" sqref="Y5:Z157" xr:uid="{1EFD4A50-9905-4C32-8F26-E08F07BBE9B3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BE023-8E52-48CF-8759-1F84DAD8B507}">
  <sheetPr codeName="工作表6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N43" sqref="N43"/>
      <selection pane="bottomLeft" activeCell="F128" sqref="F128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56614</v>
      </c>
      <c r="E1" s="88" t="s">
        <v>3</v>
      </c>
      <c r="F1" s="89">
        <f>SUM(G5:G123)</f>
        <v>2869675.06</v>
      </c>
      <c r="G1" s="90" t="s">
        <v>84</v>
      </c>
      <c r="H1" s="91">
        <f>L21+L38+L55+L72+L89+L106+L123</f>
        <v>143.32142857142856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46120</v>
      </c>
      <c r="B2" s="343"/>
      <c r="C2" s="92" t="s">
        <v>40</v>
      </c>
      <c r="D2" s="93">
        <f>AVERAGE(N21,N38,N55,N72,N89,N106,N123)</f>
        <v>102.66323999610708</v>
      </c>
      <c r="E2" s="93" t="s">
        <v>91</v>
      </c>
      <c r="F2" s="94">
        <f>F1/D1</f>
        <v>50.688435016073761</v>
      </c>
      <c r="G2" s="95" t="s">
        <v>92</v>
      </c>
      <c r="H2" s="96">
        <f>COUNT(H5:H123)</f>
        <v>1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50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4326</v>
      </c>
      <c r="G5" s="148">
        <f t="shared" ref="G5:G7" si="0">E5*F5</f>
        <v>245587.02000000002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1785.7585139318892</v>
      </c>
      <c r="N5" s="152">
        <f>M5/L5</f>
        <v>74.406604747162049</v>
      </c>
      <c r="O5" s="154">
        <f>L5-I5</f>
        <v>0</v>
      </c>
      <c r="P5" s="155">
        <f>N5-K5</f>
        <v>-8.9267285861712793</v>
      </c>
      <c r="Q5" s="156">
        <f>N5/K5</f>
        <v>0.89287925696594461</v>
      </c>
      <c r="R5" s="292">
        <f>Q21</f>
        <v>0.89337040825882874</v>
      </c>
      <c r="S5" s="157">
        <v>0.29166666666666669</v>
      </c>
      <c r="T5" s="158">
        <v>0.39260416666666664</v>
      </c>
      <c r="U5" s="159"/>
      <c r="V5" s="160">
        <v>145.34999999999994</v>
      </c>
      <c r="W5" s="181"/>
      <c r="X5" s="152"/>
      <c r="Y5" s="12"/>
      <c r="Z5" s="198"/>
      <c r="AA5" s="295"/>
      <c r="AB5" s="296"/>
      <c r="AC5" s="12">
        <v>5</v>
      </c>
      <c r="AD5" s="198"/>
      <c r="AE5" s="178">
        <f>M5-J5</f>
        <v>-214.24148606811082</v>
      </c>
      <c r="AF5" s="132">
        <f>M5/J5</f>
        <v>0.89287925696594461</v>
      </c>
      <c r="AG5" s="367">
        <f>AF21</f>
        <v>0.89337040825882863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2322</v>
      </c>
      <c r="G6" s="103">
        <f t="shared" si="0"/>
        <v>179583.48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1788.0641711229953</v>
      </c>
      <c r="N6" s="106">
        <f>M6/L6</f>
        <v>77.741920483608496</v>
      </c>
      <c r="O6" s="108">
        <f>L6-I6</f>
        <v>0</v>
      </c>
      <c r="P6" s="109">
        <f>N6-K6</f>
        <v>-9.2146012555219414</v>
      </c>
      <c r="Q6" s="110">
        <f>N6/K6</f>
        <v>0.89403208556149771</v>
      </c>
      <c r="R6" s="293"/>
      <c r="S6" s="47">
        <v>0.39589120370370373</v>
      </c>
      <c r="T6" s="48">
        <v>0.45</v>
      </c>
      <c r="U6" s="111">
        <v>4.7333333333334071</v>
      </c>
      <c r="V6" s="112">
        <v>77.916666666666643</v>
      </c>
      <c r="W6" s="113">
        <v>0.45</v>
      </c>
      <c r="X6" s="116">
        <v>0.48899305555555556</v>
      </c>
      <c r="Y6" s="12"/>
      <c r="Z6" s="198"/>
      <c r="AA6" s="282"/>
      <c r="AB6" s="283"/>
      <c r="AC6" s="12">
        <v>2</v>
      </c>
      <c r="AD6" s="198"/>
      <c r="AE6" s="117">
        <f>M6-J6</f>
        <v>-211.93582887700472</v>
      </c>
      <c r="AF6" s="110">
        <f>M6/J6</f>
        <v>0.8940320855614976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5057</v>
      </c>
      <c r="G7" s="103">
        <f t="shared" si="0"/>
        <v>300992.64000000001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1786.3997644980873</v>
      </c>
      <c r="N7" s="106">
        <f>M7/L7</f>
        <v>74.433323520753632</v>
      </c>
      <c r="O7" s="108">
        <f>L7-I7</f>
        <v>0</v>
      </c>
      <c r="P7" s="109">
        <f>N7-K7</f>
        <v>-8.9000098125796967</v>
      </c>
      <c r="Q7" s="110">
        <f>N7/K7</f>
        <v>0.89319988224904368</v>
      </c>
      <c r="R7" s="293"/>
      <c r="S7" s="47">
        <v>0.48899305555555556</v>
      </c>
      <c r="T7" s="48">
        <v>0.6069444444444444</v>
      </c>
      <c r="U7" s="111">
        <v>56.149999999999984</v>
      </c>
      <c r="V7" s="112">
        <v>169.84999999999994</v>
      </c>
      <c r="W7" s="113"/>
      <c r="X7" s="116"/>
      <c r="Y7" s="12"/>
      <c r="Z7" s="198"/>
      <c r="AA7" s="282"/>
      <c r="AB7" s="283"/>
      <c r="AC7" s="12">
        <v>5</v>
      </c>
      <c r="AD7" s="198"/>
      <c r="AE7" s="117">
        <f>M7-J7</f>
        <v>-213.60023550191272</v>
      </c>
      <c r="AF7" s="110">
        <f>M7/J7</f>
        <v>0.89319988224904368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1786.7408165176573</v>
      </c>
      <c r="N21" s="138">
        <f>M21/L21</f>
        <v>75.496090838774251</v>
      </c>
      <c r="O21" s="139">
        <f>L21-I21</f>
        <v>0</v>
      </c>
      <c r="P21" s="140">
        <f>N21-K21</f>
        <v>-9.0109514147468701</v>
      </c>
      <c r="Q21" s="141">
        <f>N21/K21</f>
        <v>0.89337040825882874</v>
      </c>
      <c r="R21" s="294"/>
      <c r="S21" s="142">
        <f>S5</f>
        <v>0.29166666666666669</v>
      </c>
      <c r="T21" s="143">
        <f>INDEX(T5:T20,COUNTA(T5:T20))</f>
        <v>0.6069444444444444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12</v>
      </c>
      <c r="AD21" s="180">
        <f>SUM(AD5:AD20)</f>
        <v>0</v>
      </c>
      <c r="AE21" s="168">
        <f>M21-J21</f>
        <v>-213.25918348234268</v>
      </c>
      <c r="AF21" s="141">
        <f>M21/J21</f>
        <v>0.89337040825882863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3000</v>
      </c>
      <c r="G22" s="148">
        <f t="shared" ref="G22:G25" si="5">E22*F22</f>
        <v>161280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1786.8960953011256</v>
      </c>
      <c r="N22" s="152">
        <f>M22/L22</f>
        <v>89.344804765056281</v>
      </c>
      <c r="O22" s="154">
        <f>L22-I22</f>
        <v>0</v>
      </c>
      <c r="P22" s="155">
        <f>N22-K22</f>
        <v>-10.655195234943719</v>
      </c>
      <c r="Q22" s="156">
        <f>N22/K22</f>
        <v>0.89344804765056285</v>
      </c>
      <c r="R22" s="292">
        <f>Q38</f>
        <v>0.88306202659733724</v>
      </c>
      <c r="S22" s="157">
        <v>0.29185185185185186</v>
      </c>
      <c r="T22" s="158">
        <v>0.36180555555555555</v>
      </c>
      <c r="U22" s="159"/>
      <c r="V22" s="160">
        <v>100.73333333333331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-213.10390469887443</v>
      </c>
      <c r="AF22" s="156">
        <f>M22/J22</f>
        <v>0.89344804765056274</v>
      </c>
      <c r="AG22" s="362">
        <f>AF38</f>
        <v>0.89333018969730615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1806</v>
      </c>
      <c r="G23" s="103">
        <f t="shared" si="5"/>
        <v>85550.22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1785.6632793188676</v>
      </c>
      <c r="N23" s="106">
        <f>M23/L23</f>
        <v>81.166512696312168</v>
      </c>
      <c r="O23" s="108">
        <f>L23-I23</f>
        <v>1</v>
      </c>
      <c r="P23" s="109">
        <f>N23-K23</f>
        <v>-14.071582541783073</v>
      </c>
      <c r="Q23" s="110">
        <f>N23/K23</f>
        <v>0.85224838331127772</v>
      </c>
      <c r="R23" s="293"/>
      <c r="S23" s="47">
        <v>0.36549768518518516</v>
      </c>
      <c r="T23" s="48">
        <v>0.40763888888888888</v>
      </c>
      <c r="U23" s="111">
        <v>5.3166666666666451</v>
      </c>
      <c r="V23" s="112">
        <v>60.683333333333358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-214.33672068113242</v>
      </c>
      <c r="AF23" s="110">
        <f>M23/J23</f>
        <v>0.8928316396594338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2489</v>
      </c>
      <c r="G24" s="103">
        <f t="shared" si="5"/>
        <v>178087.94999999998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1787.4326750448827</v>
      </c>
      <c r="N24" s="106">
        <f>M24/L24</f>
        <v>81.246939774767398</v>
      </c>
      <c r="O24" s="108">
        <f>L24-I24</f>
        <v>0</v>
      </c>
      <c r="P24" s="109">
        <f>N24-K24</f>
        <v>-9.6621511343235085</v>
      </c>
      <c r="Q24" s="110">
        <f>N24/K24</f>
        <v>0.8937163375224414</v>
      </c>
      <c r="R24" s="293"/>
      <c r="S24" s="47">
        <v>0.41211805555555553</v>
      </c>
      <c r="T24" s="48">
        <v>0.47013888888888888</v>
      </c>
      <c r="U24" s="111">
        <v>6.4499999999999691</v>
      </c>
      <c r="V24" s="112">
        <v>83.550000000000026</v>
      </c>
      <c r="W24" s="113">
        <v>0.47013888888888888</v>
      </c>
      <c r="X24" s="116">
        <v>0.50902777777777775</v>
      </c>
      <c r="Y24" s="12"/>
      <c r="Z24" s="198"/>
      <c r="AA24" s="282"/>
      <c r="AB24" s="283"/>
      <c r="AC24" s="12">
        <v>2</v>
      </c>
      <c r="AD24" s="198"/>
      <c r="AE24" s="117">
        <f>M24-J24</f>
        <v>-212.56732495511733</v>
      </c>
      <c r="AF24" s="110">
        <f>M24/J24</f>
        <v>0.89371633752244128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3078</v>
      </c>
      <c r="G25" s="103">
        <f t="shared" si="5"/>
        <v>183264.12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1786.649467913574</v>
      </c>
      <c r="N25" s="106">
        <f>M25/L25</f>
        <v>77.680411648416253</v>
      </c>
      <c r="O25" s="108">
        <f>L25-I25</f>
        <v>0</v>
      </c>
      <c r="P25" s="109">
        <f>N25-K25</f>
        <v>-9.2761100907141838</v>
      </c>
      <c r="Q25" s="110">
        <f>N25/K25</f>
        <v>0.89332473395678691</v>
      </c>
      <c r="R25" s="293"/>
      <c r="S25" s="47">
        <v>0.50902777777777775</v>
      </c>
      <c r="T25" s="48">
        <v>0.58081018518518523</v>
      </c>
      <c r="U25" s="111">
        <v>55.999999999999957</v>
      </c>
      <c r="V25" s="112">
        <v>103.36666666666679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-213.35053208642603</v>
      </c>
      <c r="AF25" s="110">
        <f>M25/J25</f>
        <v>0.89332473395678702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1786.6603793946124</v>
      </c>
      <c r="N38" s="138">
        <f>M38/L38</f>
        <v>82.145304799752296</v>
      </c>
      <c r="O38" s="139">
        <f>L38-I38</f>
        <v>0.25</v>
      </c>
      <c r="P38" s="140">
        <f>N38-K38</f>
        <v>-10.877951014201187</v>
      </c>
      <c r="Q38" s="141">
        <f>N38/K38</f>
        <v>0.88306202659733724</v>
      </c>
      <c r="R38" s="294"/>
      <c r="S38" s="142">
        <f>S22</f>
        <v>0.29185185185185186</v>
      </c>
      <c r="T38" s="143">
        <f>INDEX(T22:T37,COUNTA(T22:T37))</f>
        <v>0.58081018518518523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8</v>
      </c>
      <c r="AD38" s="180">
        <f>SUM(AD22:AD37)</f>
        <v>0</v>
      </c>
      <c r="AE38" s="168">
        <f>M38-J38</f>
        <v>-213.33962060538761</v>
      </c>
      <c r="AF38" s="141">
        <f>M38/J38</f>
        <v>0.89333018969730615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1981</v>
      </c>
      <c r="G39" s="148">
        <f t="shared" ref="G39:G41" si="9">E39*F39</f>
        <v>117552.54000000001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1787.816495362247</v>
      </c>
      <c r="N39" s="152">
        <f>M39/L39</f>
        <v>74.492353973426958</v>
      </c>
      <c r="O39" s="154">
        <f>L39-I39</f>
        <v>0</v>
      </c>
      <c r="P39" s="155">
        <f>N39-K39</f>
        <v>-8.8409793599063704</v>
      </c>
      <c r="Q39" s="156">
        <f>N39/K39</f>
        <v>0.89390824768112354</v>
      </c>
      <c r="R39" s="292">
        <f>Q55</f>
        <v>0.89405996065633409</v>
      </c>
      <c r="S39" s="157">
        <v>0.29166666666666669</v>
      </c>
      <c r="T39" s="158">
        <v>0.33783564814814815</v>
      </c>
      <c r="U39" s="159"/>
      <c r="V39" s="160">
        <v>66.483333333333306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-212.183504637753</v>
      </c>
      <c r="AF39" s="156">
        <f>M39/J39</f>
        <v>0.89390824768112354</v>
      </c>
      <c r="AG39" s="277">
        <f>AF55</f>
        <v>0.8940599606563342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3876</v>
      </c>
      <c r="G40" s="103">
        <f t="shared" si="9"/>
        <v>227404.92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1787.7770659833438</v>
      </c>
      <c r="N40" s="106">
        <f>M40/L40</f>
        <v>77.729437651449729</v>
      </c>
      <c r="O40" s="108">
        <f>L40-I40</f>
        <v>0</v>
      </c>
      <c r="P40" s="109">
        <f>N40-K40</f>
        <v>-9.2270840876807085</v>
      </c>
      <c r="Q40" s="110">
        <f>N40/K40</f>
        <v>0.89388853299167181</v>
      </c>
      <c r="R40" s="293"/>
      <c r="S40" s="47">
        <v>0.34097222222222223</v>
      </c>
      <c r="T40" s="48">
        <v>0.43130787037037038</v>
      </c>
      <c r="U40" s="111">
        <v>4.5166666666666799</v>
      </c>
      <c r="V40" s="112">
        <v>130.08333333333334</v>
      </c>
      <c r="W40" s="113">
        <v>0.43130787037037038</v>
      </c>
      <c r="X40" s="116">
        <v>0.47013888888888888</v>
      </c>
      <c r="Y40" s="12"/>
      <c r="Z40" s="198"/>
      <c r="AA40" s="282"/>
      <c r="AB40" s="283"/>
      <c r="AC40" s="12">
        <v>3</v>
      </c>
      <c r="AD40" s="198"/>
      <c r="AE40" s="117">
        <f>M40-J40</f>
        <v>-212.22293401665615</v>
      </c>
      <c r="AF40" s="110">
        <f>M40/J40</f>
        <v>0.89388853299167192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2070</v>
      </c>
      <c r="G41" s="103">
        <f t="shared" si="9"/>
        <v>160114.5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1788.7662025924139</v>
      </c>
      <c r="N41" s="106">
        <f>M41/L41</f>
        <v>68.798700099708228</v>
      </c>
      <c r="O41" s="108">
        <f>L41-I41</f>
        <v>0</v>
      </c>
      <c r="P41" s="109">
        <f>N41-K41</f>
        <v>-8.1243768233686922</v>
      </c>
      <c r="Q41" s="110">
        <f>N41/K41</f>
        <v>0.89438310129620702</v>
      </c>
      <c r="R41" s="293"/>
      <c r="S41" s="47">
        <v>0.47013888888888888</v>
      </c>
      <c r="T41" s="48">
        <v>0.5183564814814815</v>
      </c>
      <c r="U41" s="111">
        <v>55.916666666666643</v>
      </c>
      <c r="V41" s="112">
        <v>69.433333333333366</v>
      </c>
      <c r="W41" s="113"/>
      <c r="X41" s="116"/>
      <c r="Y41" s="12"/>
      <c r="Z41" s="198"/>
      <c r="AA41" s="282"/>
      <c r="AB41" s="283"/>
      <c r="AC41" s="12">
        <v>1</v>
      </c>
      <c r="AD41" s="198"/>
      <c r="AE41" s="117">
        <f>M41-J41</f>
        <v>-211.23379740758605</v>
      </c>
      <c r="AF41" s="110">
        <f>M41/J41</f>
        <v>0.89438310129620702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1788.1199213126683</v>
      </c>
      <c r="N55" s="138">
        <f t="shared" ref="N55:N62" si="13">M55/L55</f>
        <v>73.484380327917876</v>
      </c>
      <c r="O55" s="139">
        <f t="shared" ref="O55:O62" si="14">L55-I55</f>
        <v>0</v>
      </c>
      <c r="P55" s="140">
        <f t="shared" ref="P55:P62" si="15">N55-K55</f>
        <v>-8.7074004939999412</v>
      </c>
      <c r="Q55" s="141">
        <f t="shared" ref="Q55:Q62" si="16">N55/K55</f>
        <v>0.89405996065633409</v>
      </c>
      <c r="R55" s="294"/>
      <c r="S55" s="142">
        <f>S39</f>
        <v>0.29166666666666669</v>
      </c>
      <c r="T55" s="143">
        <f>INDEX(T39:T54,COUNTA(T39:T54))</f>
        <v>0.5183564814814815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5</v>
      </c>
      <c r="AD55" s="191">
        <f>SUM(AD39:AD54)</f>
        <v>0</v>
      </c>
      <c r="AE55" s="168">
        <f t="shared" ref="AE55:AE62" si="17">M55-J55</f>
        <v>-211.88007868733166</v>
      </c>
      <c r="AF55" s="141">
        <f t="shared" ref="AF55:AF62" si="18">M55/J55</f>
        <v>0.8940599606563342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3618</v>
      </c>
      <c r="G56" s="148">
        <f t="shared" ref="G56:G62" si="19">E56*F56</f>
        <v>71274.599999999991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2" si="20">F56/V56*60</f>
        <v>1079.6419098143238</v>
      </c>
      <c r="N56" s="152">
        <f t="shared" si="13"/>
        <v>83.049377678024911</v>
      </c>
      <c r="O56" s="154">
        <f t="shared" si="14"/>
        <v>0</v>
      </c>
      <c r="P56" s="155">
        <f t="shared" si="15"/>
        <v>-9.2583146296673959</v>
      </c>
      <c r="Q56" s="156">
        <f t="shared" si="16"/>
        <v>0.89970159151193652</v>
      </c>
      <c r="R56" s="292">
        <f>Q72</f>
        <v>0.88196711618238244</v>
      </c>
      <c r="S56" s="157">
        <v>0.25</v>
      </c>
      <c r="T56" s="158">
        <v>0.3896296296296296</v>
      </c>
      <c r="U56" s="159"/>
      <c r="V56" s="160">
        <v>201.06666666666663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-120.35809018567625</v>
      </c>
      <c r="AF56" s="156">
        <f t="shared" si="18"/>
        <v>0.89970159151193652</v>
      </c>
      <c r="AG56" s="277">
        <f>AF72</f>
        <v>0.88196711618238255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470</v>
      </c>
      <c r="G57" s="103">
        <f t="shared" si="19"/>
        <v>12713.5</v>
      </c>
      <c r="H57" s="26"/>
      <c r="I57" s="104">
        <v>6</v>
      </c>
      <c r="J57" s="105">
        <v>3273</v>
      </c>
      <c r="K57" s="106">
        <f t="shared" ref="K57:K62" si="21">J57/I57</f>
        <v>545.5</v>
      </c>
      <c r="L57" s="107">
        <v>6</v>
      </c>
      <c r="M57" s="105">
        <f t="shared" si="20"/>
        <v>2963.2224168126108</v>
      </c>
      <c r="N57" s="106">
        <f t="shared" si="13"/>
        <v>493.87040280210181</v>
      </c>
      <c r="O57" s="108">
        <f t="shared" si="14"/>
        <v>0</v>
      </c>
      <c r="P57" s="109">
        <f t="shared" si="15"/>
        <v>-51.629597197898192</v>
      </c>
      <c r="Q57" s="110">
        <f t="shared" si="16"/>
        <v>0.90535362566838096</v>
      </c>
      <c r="R57" s="293"/>
      <c r="S57" s="47">
        <v>0.39339120370370373</v>
      </c>
      <c r="T57" s="48">
        <v>0.4</v>
      </c>
      <c r="U57" s="111">
        <v>5.4166666666667407</v>
      </c>
      <c r="V57" s="112">
        <v>9.5166666666666622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-309.77758318738915</v>
      </c>
      <c r="AF57" s="110">
        <f t="shared" si="18"/>
        <v>0.90535362566838096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1125</v>
      </c>
      <c r="G58" s="103">
        <f t="shared" si="19"/>
        <v>29486.25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2962.692026335038</v>
      </c>
      <c r="N58" s="106">
        <f t="shared" si="13"/>
        <v>493.78200438917298</v>
      </c>
      <c r="O58" s="108">
        <f t="shared" si="14"/>
        <v>0</v>
      </c>
      <c r="P58" s="109">
        <f t="shared" si="15"/>
        <v>-51.717995610827018</v>
      </c>
      <c r="Q58" s="110">
        <f t="shared" si="16"/>
        <v>0.90519157541553252</v>
      </c>
      <c r="R58" s="293"/>
      <c r="S58" s="47">
        <v>0.40431712962962962</v>
      </c>
      <c r="T58" s="48">
        <v>0.4201388888888889</v>
      </c>
      <c r="U58" s="111">
        <v>6.2166666666666259</v>
      </c>
      <c r="V58" s="112">
        <v>22.783333333333353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-310.30797366496199</v>
      </c>
      <c r="AF58" s="110">
        <f t="shared" si="18"/>
        <v>0.90519157541553252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1148</v>
      </c>
      <c r="G59" s="103">
        <f t="shared" si="19"/>
        <v>25164.160000000003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3264.4549763033137</v>
      </c>
      <c r="N59" s="106">
        <f t="shared" si="13"/>
        <v>544.07582938388566</v>
      </c>
      <c r="O59" s="108">
        <f t="shared" si="14"/>
        <v>0</v>
      </c>
      <c r="P59" s="109">
        <f t="shared" si="15"/>
        <v>-55.924170616114338</v>
      </c>
      <c r="Q59" s="110">
        <f t="shared" si="16"/>
        <v>0.90679304897314272</v>
      </c>
      <c r="R59" s="293"/>
      <c r="S59" s="47">
        <v>0.4236111111111111</v>
      </c>
      <c r="T59" s="48">
        <v>0.4382638888888889</v>
      </c>
      <c r="U59" s="111">
        <v>4.9999999999999822</v>
      </c>
      <c r="V59" s="112">
        <v>21.100000000000023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-335.54502369668626</v>
      </c>
      <c r="AF59" s="200">
        <f t="shared" si="18"/>
        <v>0.90679304897314272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2111</v>
      </c>
      <c r="G60" s="103">
        <f t="shared" si="19"/>
        <v>64089.96</v>
      </c>
      <c r="H60" s="13">
        <v>2</v>
      </c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2499.8684210526299</v>
      </c>
      <c r="N60" s="106">
        <f t="shared" si="13"/>
        <v>227.26076555023909</v>
      </c>
      <c r="O60" s="108">
        <f t="shared" si="14"/>
        <v>0</v>
      </c>
      <c r="P60" s="109">
        <f t="shared" si="15"/>
        <v>-45.466507177033662</v>
      </c>
      <c r="Q60" s="110">
        <f t="shared" si="16"/>
        <v>0.83328947368420991</v>
      </c>
      <c r="R60" s="293"/>
      <c r="S60" s="47">
        <v>0.44189814814814815</v>
      </c>
      <c r="T60" s="48">
        <v>0.47708333333333336</v>
      </c>
      <c r="U60" s="111">
        <v>5.2333333333333254</v>
      </c>
      <c r="V60" s="112">
        <v>50.6666666666667</v>
      </c>
      <c r="W60" s="113">
        <v>0.47708333333333336</v>
      </c>
      <c r="X60" s="116">
        <v>0.51597222222222228</v>
      </c>
      <c r="Y60" s="12"/>
      <c r="Z60" s="198"/>
      <c r="AA60" s="282"/>
      <c r="AB60" s="283"/>
      <c r="AC60" s="12">
        <v>1</v>
      </c>
      <c r="AD60" s="198"/>
      <c r="AE60" s="199">
        <f t="shared" si="17"/>
        <v>-500.13157894737014</v>
      </c>
      <c r="AF60" s="200">
        <f t="shared" si="18"/>
        <v>0.83328947368420991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2579</v>
      </c>
      <c r="G61" s="121">
        <f t="shared" si="19"/>
        <v>77292.62999999999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2483.7881219903697</v>
      </c>
      <c r="N61" s="106">
        <f t="shared" si="13"/>
        <v>118.27562485668427</v>
      </c>
      <c r="O61" s="108">
        <f t="shared" si="14"/>
        <v>0</v>
      </c>
      <c r="P61" s="109">
        <f t="shared" si="15"/>
        <v>-14.581518000458587</v>
      </c>
      <c r="Q61" s="110">
        <f t="shared" si="16"/>
        <v>0.89024663870622567</v>
      </c>
      <c r="R61" s="293"/>
      <c r="S61" s="47">
        <v>0.51597222222222228</v>
      </c>
      <c r="T61" s="48">
        <v>0.55923611111111116</v>
      </c>
      <c r="U61" s="111">
        <v>56.000000000000043</v>
      </c>
      <c r="V61" s="112">
        <v>62.299999999999983</v>
      </c>
      <c r="W61" s="113"/>
      <c r="X61" s="116"/>
      <c r="Y61" s="12"/>
      <c r="Z61" s="198"/>
      <c r="AA61" s="282"/>
      <c r="AB61" s="283"/>
      <c r="AC61" s="12">
        <v>1</v>
      </c>
      <c r="AD61" s="198"/>
      <c r="AE61" s="199">
        <f t="shared" si="17"/>
        <v>-306.21187800963025</v>
      </c>
      <c r="AF61" s="200">
        <f t="shared" si="18"/>
        <v>0.89024663870622567</v>
      </c>
      <c r="AG61" s="278"/>
    </row>
    <row r="62" spans="1:33" ht="15.75" customHeight="1">
      <c r="A62" s="299"/>
      <c r="B62" s="100" t="s">
        <v>206</v>
      </c>
      <c r="C62" s="366" t="s">
        <v>229</v>
      </c>
      <c r="D62" s="366"/>
      <c r="E62" s="101">
        <v>30.36</v>
      </c>
      <c r="F62" s="105">
        <v>2736</v>
      </c>
      <c r="G62" s="121">
        <f t="shared" si="19"/>
        <v>83064.959999999992</v>
      </c>
      <c r="H62" s="62"/>
      <c r="I62" s="104">
        <v>11</v>
      </c>
      <c r="J62" s="105">
        <v>3000</v>
      </c>
      <c r="K62" s="106">
        <f t="shared" si="21"/>
        <v>272.72727272727275</v>
      </c>
      <c r="L62" s="107">
        <v>11</v>
      </c>
      <c r="M62" s="105">
        <f t="shared" si="20"/>
        <v>2505.6219791401695</v>
      </c>
      <c r="N62" s="106">
        <f t="shared" si="13"/>
        <v>227.78381628546995</v>
      </c>
      <c r="O62" s="123">
        <f t="shared" si="14"/>
        <v>0</v>
      </c>
      <c r="P62" s="124">
        <f t="shared" si="15"/>
        <v>-44.943456441802795</v>
      </c>
      <c r="Q62" s="125">
        <f t="shared" si="16"/>
        <v>0.83520732638005646</v>
      </c>
      <c r="R62" s="293"/>
      <c r="S62" s="47">
        <v>0.56353009259259257</v>
      </c>
      <c r="T62" s="48">
        <v>0.60902777777777772</v>
      </c>
      <c r="U62" s="111">
        <v>6.1833333333332341</v>
      </c>
      <c r="V62" s="112">
        <v>65.516666666666623</v>
      </c>
      <c r="W62" s="113"/>
      <c r="X62" s="116"/>
      <c r="Y62" s="12"/>
      <c r="Z62" s="198"/>
      <c r="AA62" s="282"/>
      <c r="AB62" s="283"/>
      <c r="AC62" s="12">
        <v>1</v>
      </c>
      <c r="AD62" s="198"/>
      <c r="AE62" s="199">
        <f t="shared" si="17"/>
        <v>-494.37802085983049</v>
      </c>
      <c r="AF62" s="200">
        <f t="shared" si="18"/>
        <v>0.83520732638005646</v>
      </c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10.571428571428571</v>
      </c>
      <c r="J72" s="137">
        <f t="shared" si="22"/>
        <v>2876.5714285714284</v>
      </c>
      <c r="K72" s="138">
        <f t="shared" ref="K72" si="23">J72/I72</f>
        <v>272.10810810810813</v>
      </c>
      <c r="L72" s="136">
        <f t="shared" ref="L72:M72" si="24">AVERAGE(L56:L71)</f>
        <v>10.571428571428571</v>
      </c>
      <c r="M72" s="137">
        <f t="shared" si="24"/>
        <v>2537.0414073497791</v>
      </c>
      <c r="N72" s="138">
        <f>M72/L72</f>
        <v>239.99040339795209</v>
      </c>
      <c r="O72" s="139">
        <f>L72-I72</f>
        <v>0</v>
      </c>
      <c r="P72" s="140">
        <f>N72-K72</f>
        <v>-32.117704710156033</v>
      </c>
      <c r="Q72" s="141">
        <f>N72/K72</f>
        <v>0.88196711618238244</v>
      </c>
      <c r="R72" s="294"/>
      <c r="S72" s="142">
        <f>S56</f>
        <v>0.25</v>
      </c>
      <c r="T72" s="143">
        <f>INDEX(T56:T71,COUNTA(T56:T71))</f>
        <v>0.60902777777777772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11</v>
      </c>
      <c r="AD72" s="191">
        <f>SUM(AD56:AD71)</f>
        <v>0</v>
      </c>
      <c r="AE72" s="168">
        <f>M72-J72</f>
        <v>-339.53002122164935</v>
      </c>
      <c r="AF72" s="141">
        <f>M72/J72</f>
        <v>0.88196711618238255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1350</v>
      </c>
      <c r="G73" s="148">
        <f t="shared" ref="G73:G74" si="25">E73*F73</f>
        <v>78529.5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1607.142857142861</v>
      </c>
      <c r="N73" s="152">
        <f>M73/L73</f>
        <v>84.586466165413739</v>
      </c>
      <c r="O73" s="154">
        <f>L73-I73</f>
        <v>0</v>
      </c>
      <c r="P73" s="155">
        <f>N73-K73</f>
        <v>-10.150375939849425</v>
      </c>
      <c r="Q73" s="156">
        <f>N73/K73</f>
        <v>0.89285714285714501</v>
      </c>
      <c r="R73" s="292">
        <f>Q89</f>
        <v>0.89282089473545567</v>
      </c>
      <c r="S73" s="157">
        <v>0.70833333333333337</v>
      </c>
      <c r="T73" s="158">
        <v>0.74333333333333329</v>
      </c>
      <c r="U73" s="159"/>
      <c r="V73" s="160">
        <v>50.399999999999885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-192.85714285713902</v>
      </c>
      <c r="AF73" s="156">
        <f>M73/J73</f>
        <v>0.89285714285714501</v>
      </c>
      <c r="AG73" s="277">
        <f>AF89</f>
        <v>0.89282089473545567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2419</v>
      </c>
      <c r="G74" s="103">
        <f t="shared" si="25"/>
        <v>108806.62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1607.0123639047795</v>
      </c>
      <c r="N74" s="106">
        <f>M74/L74</f>
        <v>76.52439828117997</v>
      </c>
      <c r="O74" s="108">
        <f>L74-I74</f>
        <v>0</v>
      </c>
      <c r="P74" s="109">
        <f>N74-K74</f>
        <v>-9.1898874331057385</v>
      </c>
      <c r="Q74" s="110">
        <f>N74/K74</f>
        <v>0.89278464661376633</v>
      </c>
      <c r="R74" s="293"/>
      <c r="S74" s="47">
        <v>0.74652777777777779</v>
      </c>
      <c r="T74" s="48">
        <v>0.80924768518518519</v>
      </c>
      <c r="U74" s="111">
        <v>4.6000000000000796</v>
      </c>
      <c r="V74" s="112">
        <v>90.316666666666663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-192.98763609522052</v>
      </c>
      <c r="AF74" s="110">
        <f>M74/J74</f>
        <v>0.89278464661376633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1607.0776105238201</v>
      </c>
      <c r="N89" s="138">
        <f>M89/L89</f>
        <v>80.353880526191006</v>
      </c>
      <c r="O89" s="139">
        <f>L89-I89</f>
        <v>0</v>
      </c>
      <c r="P89" s="140">
        <f>N89-K89</f>
        <v>-9.6461194738089944</v>
      </c>
      <c r="Q89" s="141">
        <f>N89/K89</f>
        <v>0.89282089473545567</v>
      </c>
      <c r="R89" s="294"/>
      <c r="S89" s="142">
        <f>S73</f>
        <v>0.70833333333333337</v>
      </c>
      <c r="T89" s="143">
        <f>INDEX(T73:T88,COUNTA(T73:T88))</f>
        <v>0.80924768518518519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4</v>
      </c>
      <c r="AD89" s="180">
        <f t="shared" si="31"/>
        <v>0</v>
      </c>
      <c r="AE89" s="168">
        <f>M89-J89</f>
        <v>-192.92238947617989</v>
      </c>
      <c r="AF89" s="141">
        <f>M89/J89</f>
        <v>0.89282089473545567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1160</v>
      </c>
      <c r="G90" s="148">
        <f t="shared" ref="G90:G91" si="32">E90*F90</f>
        <v>62744.4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1788.4368308351122</v>
      </c>
      <c r="N90" s="152">
        <f>M90/L90</f>
        <v>89.421841541755612</v>
      </c>
      <c r="O90" s="154">
        <f>L90-I90</f>
        <v>1</v>
      </c>
      <c r="P90" s="155">
        <f>N90-K90</f>
        <v>-15.841316352981224</v>
      </c>
      <c r="Q90" s="156">
        <f>N90/K90</f>
        <v>0.84950749464667841</v>
      </c>
      <c r="R90" s="292">
        <f>Q106</f>
        <v>0.87161597533265256</v>
      </c>
      <c r="S90" s="157">
        <v>0.70839120370370368</v>
      </c>
      <c r="T90" s="158">
        <v>0.73541666666666672</v>
      </c>
      <c r="U90" s="159"/>
      <c r="V90" s="160">
        <v>38.916666666666785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-211.56316916488777</v>
      </c>
      <c r="AF90" s="156">
        <f>M90/J90</f>
        <v>0.89421841541755609</v>
      </c>
      <c r="AG90" s="362">
        <f>AF106</f>
        <v>0.89396510290528464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2274</v>
      </c>
      <c r="G91" s="103">
        <f t="shared" si="32"/>
        <v>115223.58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1787.4235807860264</v>
      </c>
      <c r="N91" s="106">
        <f>M91/L91</f>
        <v>89.371179039301325</v>
      </c>
      <c r="O91" s="108">
        <f>L91-I91</f>
        <v>0</v>
      </c>
      <c r="P91" s="109">
        <f>N91-K91</f>
        <v>-10.628820960698675</v>
      </c>
      <c r="Q91" s="110">
        <f>N91/K91</f>
        <v>0.89371179039301329</v>
      </c>
      <c r="R91" s="293"/>
      <c r="S91" s="47">
        <v>0.73958333333333337</v>
      </c>
      <c r="T91" s="48">
        <v>0.79259259259259263</v>
      </c>
      <c r="U91" s="111">
        <v>5.9999999999999787</v>
      </c>
      <c r="V91" s="112">
        <v>76.333333333333329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-212.57641921397362</v>
      </c>
      <c r="AF91" s="110">
        <f>M91/J91</f>
        <v>0.89371179039301318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1787.9302058105693</v>
      </c>
      <c r="N106" s="138">
        <f>M106/L106</f>
        <v>89.396510290528468</v>
      </c>
      <c r="O106" s="139">
        <f>L106-I106</f>
        <v>0.5</v>
      </c>
      <c r="P106" s="140">
        <f>N106-K106</f>
        <v>-13.167592273574101</v>
      </c>
      <c r="Q106" s="141">
        <f>N106/K106</f>
        <v>0.87161597533265256</v>
      </c>
      <c r="R106" s="294"/>
      <c r="S106" s="142">
        <f>S90</f>
        <v>0.70839120370370368</v>
      </c>
      <c r="T106" s="143">
        <f>INDEX(T90:T105,COUNTA(T90:T105))</f>
        <v>0.79259259259259263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3</v>
      </c>
      <c r="AD106" s="180">
        <f t="shared" si="38"/>
        <v>0</v>
      </c>
      <c r="AE106" s="168">
        <f>M106-J106</f>
        <v>-212.0697941894307</v>
      </c>
      <c r="AF106" s="141">
        <f>M106/J106</f>
        <v>0.89396510290528464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1890</v>
      </c>
      <c r="G107" s="148">
        <f t="shared" ref="G107:G109" si="39">E107*F107</f>
        <v>89964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1790.0552486187846</v>
      </c>
      <c r="N107" s="152">
        <f>M107/L107</f>
        <v>77.828489070381934</v>
      </c>
      <c r="O107" s="154">
        <f>L107-I107</f>
        <v>0</v>
      </c>
      <c r="P107" s="155">
        <f>N107-K107</f>
        <v>-9.1280326687485029</v>
      </c>
      <c r="Q107" s="156">
        <f>N107/K107</f>
        <v>0.8950276243093922</v>
      </c>
      <c r="R107" s="292">
        <f>Q123</f>
        <v>0.89442526260378508</v>
      </c>
      <c r="S107" s="157">
        <v>0.70833333333333337</v>
      </c>
      <c r="T107" s="158">
        <v>0.75232638888888892</v>
      </c>
      <c r="U107" s="159"/>
      <c r="V107" s="160">
        <v>63.349999999999994</v>
      </c>
      <c r="W107" s="158"/>
      <c r="X107" s="169"/>
      <c r="Y107" s="196"/>
      <c r="Z107" s="197"/>
      <c r="AA107" s="295"/>
      <c r="AB107" s="296"/>
      <c r="AC107" s="196">
        <v>2</v>
      </c>
      <c r="AD107" s="197"/>
      <c r="AE107" s="115">
        <f>M107-J107</f>
        <v>-209.94475138121538</v>
      </c>
      <c r="AF107" s="156">
        <f>M107/J107</f>
        <v>0.89502762430939231</v>
      </c>
      <c r="AG107" s="277">
        <f>AF123</f>
        <v>0.89442526260378508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1670</v>
      </c>
      <c r="G108" s="103">
        <f t="shared" si="39"/>
        <v>94972.9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1788.2212968471142</v>
      </c>
      <c r="N108" s="106">
        <f>M108/L108</f>
        <v>77.74875203683105</v>
      </c>
      <c r="O108" s="108">
        <f>L108-I108</f>
        <v>0</v>
      </c>
      <c r="P108" s="109">
        <f>N108-K108</f>
        <v>-9.2077697022993874</v>
      </c>
      <c r="Q108" s="110">
        <f>N108/K108</f>
        <v>0.89411064842355703</v>
      </c>
      <c r="R108" s="293"/>
      <c r="S108" s="47">
        <v>0.75555555555555554</v>
      </c>
      <c r="T108" s="48">
        <v>0.79446759259259259</v>
      </c>
      <c r="U108" s="111">
        <v>4.6499999999999275</v>
      </c>
      <c r="V108" s="112">
        <v>56.033333333333353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-211.77870315288578</v>
      </c>
      <c r="AF108" s="110">
        <f>M108/J108</f>
        <v>0.89411064842355714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2059</v>
      </c>
      <c r="G109" s="103">
        <f t="shared" si="39"/>
        <v>116930.61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1788.2750301568119</v>
      </c>
      <c r="N109" s="106">
        <f>M109/L109</f>
        <v>77.751088267687479</v>
      </c>
      <c r="O109" s="108">
        <f>L109-I109</f>
        <v>0</v>
      </c>
      <c r="P109" s="109">
        <f>N109-K109</f>
        <v>-9.2054334714429586</v>
      </c>
      <c r="Q109" s="110">
        <f>N109/K109</f>
        <v>0.894137515078406</v>
      </c>
      <c r="R109" s="293"/>
      <c r="S109" s="47">
        <v>0.79791666666666661</v>
      </c>
      <c r="T109" s="48">
        <v>0.84589120370370374</v>
      </c>
      <c r="U109" s="111">
        <v>4.9666666666665904</v>
      </c>
      <c r="V109" s="112">
        <v>69.083333333333471</v>
      </c>
      <c r="W109" s="113"/>
      <c r="X109" s="116"/>
      <c r="Y109" s="12"/>
      <c r="Z109" s="198"/>
      <c r="AA109" s="282"/>
      <c r="AB109" s="283"/>
      <c r="AC109" s="12">
        <v>3</v>
      </c>
      <c r="AD109" s="198"/>
      <c r="AE109" s="117">
        <f>M109-J109</f>
        <v>-211.72496984318809</v>
      </c>
      <c r="AF109" s="110">
        <f>M109/J109</f>
        <v>0.894137515078406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1788.8505252075702</v>
      </c>
      <c r="N123" s="138">
        <f>M123/L123</f>
        <v>77.776109791633488</v>
      </c>
      <c r="O123" s="139">
        <f>L123-I123</f>
        <v>0</v>
      </c>
      <c r="P123" s="140">
        <f>N123-K123</f>
        <v>-9.1804119474969497</v>
      </c>
      <c r="Q123" s="141">
        <f>N123/K123</f>
        <v>0.89442526260378508</v>
      </c>
      <c r="R123" s="294"/>
      <c r="S123" s="142">
        <f>S107</f>
        <v>0.70833333333333337</v>
      </c>
      <c r="T123" s="143">
        <f>INDEX(T107:T122,COUNTA(T107:T122))</f>
        <v>0.84589120370370374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7</v>
      </c>
      <c r="AD123" s="180">
        <f t="shared" si="45"/>
        <v>0</v>
      </c>
      <c r="AE123" s="168">
        <f>M123-J123</f>
        <v>-211.14947479242983</v>
      </c>
      <c r="AF123" s="141">
        <f>M123/J123</f>
        <v>0.89442526260378508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62" priority="3" operator="greaterThan">
      <formula>0</formula>
    </cfRule>
  </conditionalFormatting>
  <conditionalFormatting sqref="P5:P123 AE5:AE123">
    <cfRule type="cellIs" dxfId="161" priority="6" operator="lessThan">
      <formula>0</formula>
    </cfRule>
  </conditionalFormatting>
  <conditionalFormatting sqref="Q5:Q123 AF5:AF123">
    <cfRule type="cellIs" dxfId="160" priority="4" operator="greaterThan">
      <formula>1</formula>
    </cfRule>
    <cfRule type="cellIs" dxfId="159" priority="5" operator="lessThan">
      <formula>0.8</formula>
    </cfRule>
  </conditionalFormatting>
  <conditionalFormatting sqref="AG5 R5:R123 AG39:AG90">
    <cfRule type="cellIs" dxfId="158" priority="7" operator="lessThan">
      <formula>0.8</formula>
    </cfRule>
  </conditionalFormatting>
  <conditionalFormatting sqref="AG22">
    <cfRule type="cellIs" dxfId="157" priority="10" operator="lessThan">
      <formula>0.8</formula>
    </cfRule>
  </conditionalFormatting>
  <conditionalFormatting sqref="AG37">
    <cfRule type="cellIs" dxfId="156" priority="9" operator="lessThan">
      <formula>0.8</formula>
    </cfRule>
  </conditionalFormatting>
  <conditionalFormatting sqref="AG105">
    <cfRule type="cellIs" dxfId="155" priority="2" operator="lessThan">
      <formula>0.8</formula>
    </cfRule>
  </conditionalFormatting>
  <conditionalFormatting sqref="AG107:AG123">
    <cfRule type="cellIs" dxfId="154" priority="1" operator="lessThan">
      <formula>0.8</formula>
    </cfRule>
  </conditionalFormatting>
  <dataValidations disablePrompts="1" count="1">
    <dataValidation type="list" allowBlank="1" showInputMessage="1" showErrorMessage="1" sqref="AA5:AB123" xr:uid="{C911B9FB-4D77-41E8-BABA-7D64E88CC336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D11AF-1D92-442F-A0AA-E83121DD5126}">
  <sheetPr codeName="工作表64">
    <tabColor theme="8" tint="0.59999389629810485"/>
  </sheetPr>
  <dimension ref="B1:AR42"/>
  <sheetViews>
    <sheetView zoomScale="70" zoomScaleNormal="70" workbookViewId="0">
      <selection activeCell="U25" sqref="U25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226</v>
      </c>
      <c r="D3" s="266"/>
      <c r="E3" s="3" t="s">
        <v>2</v>
      </c>
      <c r="F3" s="267">
        <f>'0407(18度C)'!D1+'0407(4度C)'!D1</f>
        <v>179797</v>
      </c>
      <c r="G3" s="268"/>
      <c r="H3" s="3" t="s">
        <v>3</v>
      </c>
      <c r="I3" s="269">
        <f>'0407(18度C)'!F1+'0407(4度C)'!F1</f>
        <v>5422854.0800000001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455.48544710446691</v>
      </c>
      <c r="F6" s="244" t="e">
        <f>AVERAGE(#REF!,D14:K14)</f>
        <v>#REF!</v>
      </c>
      <c r="G6" s="245">
        <f>AVERAGE(D14:K14)</f>
        <v>132.95754674937513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692.09677419354841</v>
      </c>
      <c r="N6" s="246"/>
      <c r="O6" s="232">
        <f>'0407(4度C)'!Y2</f>
        <v>0</v>
      </c>
      <c r="P6" s="232">
        <f>'0407(4度C)'!Z2</f>
        <v>0</v>
      </c>
      <c r="Q6" s="232">
        <f>'0407(4度C)'!AC2</f>
        <v>51</v>
      </c>
      <c r="R6" s="232">
        <f>'0407(4度C)'!AD2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404.90475454154506</v>
      </c>
      <c r="F7" s="240" t="e">
        <f>AVERAGE(#REF!,D15:K15)</f>
        <v>#REF!</v>
      </c>
      <c r="G7" s="241">
        <f>AVERAGE(D15:K15)</f>
        <v>117.46317521800432</v>
      </c>
      <c r="H7" s="242"/>
      <c r="I7" s="241">
        <f>AVERAGE(L15:O15)</f>
        <v>82.503397426536296</v>
      </c>
      <c r="J7" s="242"/>
      <c r="K7" s="241">
        <f>AVERAGE(D33:O33)</f>
        <v>660.95094355480853</v>
      </c>
      <c r="L7" s="242"/>
      <c r="M7" s="241">
        <f>AVERAGE(P33:X33)</f>
        <v>614.08961543476289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0.8873359004881779</v>
      </c>
      <c r="F8" s="236" t="e">
        <f>AVERAGE(D16:K16,#REF!)</f>
        <v>#REF!</v>
      </c>
      <c r="G8" s="225">
        <f>AVERAGE(D16:K16)</f>
        <v>0.88696085880098885</v>
      </c>
      <c r="H8" s="226"/>
      <c r="I8" s="225">
        <f>AVERAGE(L16:O16)</f>
        <v>0.88623239958541278</v>
      </c>
      <c r="J8" s="226"/>
      <c r="K8" s="225">
        <f>AVERAGE(D34:O34)</f>
        <v>0.88838482156846221</v>
      </c>
      <c r="L8" s="226"/>
      <c r="M8" s="225">
        <f>AVERAGE(P34:X34)</f>
        <v>0.88722741650208548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272.10810810810813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75.496627263775238</v>
      </c>
      <c r="F15" s="35">
        <v>82.146884960105595</v>
      </c>
      <c r="G15" s="35">
        <v>73.485753860897049</v>
      </c>
      <c r="H15" s="35">
        <v>238.72343478723943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80.347168594037129</v>
      </c>
      <c r="N15" s="35">
        <v>89.385080765348818</v>
      </c>
      <c r="O15" s="38">
        <v>77.777942920222927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0.8933767559546737</v>
      </c>
      <c r="F16" s="43">
        <f t="shared" si="0"/>
        <v>0.88307901332113514</v>
      </c>
      <c r="G16" s="43">
        <f t="shared" si="0"/>
        <v>0.89407667197424734</v>
      </c>
      <c r="H16" s="43">
        <f t="shared" si="0"/>
        <v>0.87731099395389933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0.89274631771152368</v>
      </c>
      <c r="N16" s="43">
        <f t="shared" si="1"/>
        <v>0.87150453746215095</v>
      </c>
      <c r="O16" s="46">
        <f t="shared" si="1"/>
        <v>0.89444634358256359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0.29180555555555554</v>
      </c>
      <c r="F17" s="48">
        <v>0.25</v>
      </c>
      <c r="G17" s="48">
        <v>0.29167824074074072</v>
      </c>
      <c r="H17" s="48">
        <v>0.20833333333333334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>
        <v>0.7086689814814815</v>
      </c>
      <c r="O17" s="50">
        <v>0.70855324074074078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0.61333333333333329</v>
      </c>
      <c r="F18" s="48">
        <v>0.5541666666666667</v>
      </c>
      <c r="G18" s="48">
        <v>0.53263888888888888</v>
      </c>
      <c r="H18" s="48">
        <v>0.62222222222222223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0.81527777777777777</v>
      </c>
      <c r="N18" s="48">
        <v>0.79791666666666672</v>
      </c>
      <c r="O18" s="50">
        <v>0.8529282407407407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10</v>
      </c>
      <c r="G21" s="52">
        <v>6</v>
      </c>
      <c r="H21" s="52">
        <v>15</v>
      </c>
      <c r="I21" s="52"/>
      <c r="J21" s="52"/>
      <c r="K21" s="53"/>
      <c r="L21" s="54"/>
      <c r="M21" s="55">
        <v>3</v>
      </c>
      <c r="N21" s="52">
        <v>4</v>
      </c>
      <c r="O21" s="56">
        <v>4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10.571428571428571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948.38709677419342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284.23819845310953</v>
      </c>
      <c r="H33" s="35">
        <v>389.97414340947972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990.77069457659434</v>
      </c>
      <c r="N33" s="35">
        <v>892.71626947096343</v>
      </c>
      <c r="O33" s="35">
        <v>747.05541186389553</v>
      </c>
      <c r="P33" s="34">
        <v>267.03267589908916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586.89539436245991</v>
      </c>
      <c r="W33" s="35">
        <v>846.21307662575339</v>
      </c>
      <c r="X33" s="38">
        <v>756.21731485174917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0.86443575818213725</v>
      </c>
      <c r="H34" s="43">
        <f>H33/H32</f>
        <v>0.89994033094495329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0.90070063143326762</v>
      </c>
      <c r="N34" s="43">
        <f>N33/N32</f>
        <v>0.88749570649160103</v>
      </c>
      <c r="O34" s="43">
        <f>O33/O32</f>
        <v>0.88935168079035187</v>
      </c>
      <c r="P34" s="42">
        <f>P33/P32</f>
        <v>0.89010891966363048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0.88034309154368995</v>
      </c>
      <c r="W34" s="43">
        <f>W33/W32</f>
        <v>0.89226548895912783</v>
      </c>
      <c r="X34" s="46">
        <f>X33/X32</f>
        <v>0.88619216584189353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</v>
      </c>
      <c r="H35" s="48">
        <v>0.29177083333333331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0.25024305555555554</v>
      </c>
      <c r="O35" s="48">
        <v>0.25009259259259259</v>
      </c>
      <c r="P35" s="47">
        <v>0.70840277777777783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0.70855324074074078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0.50277777777777777</v>
      </c>
      <c r="H36" s="48">
        <v>0.32708333333333334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0.40282407407407406</v>
      </c>
      <c r="N36" s="48">
        <v>0.52525462962962965</v>
      </c>
      <c r="O36" s="48">
        <v>0.51458333333333328</v>
      </c>
      <c r="P36" s="47">
        <v>0.8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0.86250000000000004</v>
      </c>
      <c r="W36" s="48">
        <v>1.1725578703703703</v>
      </c>
      <c r="X36" s="50">
        <v>1.1777777777777778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4AC3-6752-4C9E-A303-E85389B8CCB6}">
  <sheetPr codeName="工作表65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L44" sqref="L44"/>
      <selection pane="bottomLeft" activeCell="L44" sqref="L4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117389</v>
      </c>
      <c r="E1" s="88" t="s">
        <v>3</v>
      </c>
      <c r="F1" s="89">
        <f>SUM(G5:G157)</f>
        <v>2316567.0999999996</v>
      </c>
      <c r="G1" s="90" t="s">
        <v>84</v>
      </c>
      <c r="H1" s="91">
        <f>L21+L38+L55+L72+L89+L106+L123+L140+L157</f>
        <v>50.268686868686871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46119</v>
      </c>
      <c r="B2" s="343"/>
      <c r="C2" s="92" t="s">
        <v>40</v>
      </c>
      <c r="D2" s="93">
        <f>AVERAGE(N21,N38,N55,N72,N89,N106,N123,N140,N157)</f>
        <v>640.12368661256596</v>
      </c>
      <c r="E2" s="93" t="s">
        <v>91</v>
      </c>
      <c r="F2" s="94">
        <f>F1/D1</f>
        <v>19.734107113954455</v>
      </c>
      <c r="G2" s="95" t="s">
        <v>92</v>
      </c>
      <c r="H2" s="96">
        <f>COUNT(H5:H157)</f>
        <v>9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877</v>
      </c>
      <c r="G5" s="148">
        <f t="shared" ref="G5:G10" si="0">E5*F5</f>
        <v>15671.990000000002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2259.9856836077292</v>
      </c>
      <c r="N5" s="152">
        <f t="shared" ref="N5:N10" si="2">M5/L5</f>
        <v>376.66428060128823</v>
      </c>
      <c r="O5" s="154">
        <f t="shared" ref="O5:O10" si="3">L5-I5</f>
        <v>0</v>
      </c>
      <c r="P5" s="155">
        <f t="shared" ref="P5:P10" si="4">N5-K5</f>
        <v>-40.00238606537846</v>
      </c>
      <c r="Q5" s="156">
        <f t="shared" ref="Q5:Q10" si="5">N5/K5</f>
        <v>0.90399427344309169</v>
      </c>
      <c r="R5" s="292">
        <f>Q21</f>
        <v>0.86443575818213725</v>
      </c>
      <c r="S5" s="157">
        <v>0.25</v>
      </c>
      <c r="T5" s="158">
        <v>0.26616898148148149</v>
      </c>
      <c r="U5" s="159"/>
      <c r="V5" s="160">
        <v>23.283333333333349</v>
      </c>
      <c r="W5" s="161"/>
      <c r="X5" s="162"/>
      <c r="Y5" s="295"/>
      <c r="Z5" s="296"/>
      <c r="AA5" s="115">
        <f t="shared" ref="AA5:AA10" si="6">M5-J5</f>
        <v>-240.01431639227076</v>
      </c>
      <c r="AB5" s="156">
        <f t="shared" ref="AB5:AB10" si="7">M5/J5</f>
        <v>0.90399427344309169</v>
      </c>
      <c r="AC5" s="277">
        <f>AB21</f>
        <v>0.86443575818213725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1715</v>
      </c>
      <c r="G6" s="103">
        <f t="shared" si="0"/>
        <v>33785.5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2259.055982436882</v>
      </c>
      <c r="N6" s="106">
        <f t="shared" si="2"/>
        <v>376.509330406147</v>
      </c>
      <c r="O6" s="108">
        <f t="shared" si="3"/>
        <v>0</v>
      </c>
      <c r="P6" s="109">
        <f t="shared" si="4"/>
        <v>-40.157336260519685</v>
      </c>
      <c r="Q6" s="110">
        <f t="shared" si="5"/>
        <v>0.90362239297475277</v>
      </c>
      <c r="R6" s="293"/>
      <c r="S6" s="47">
        <v>0.26975694444444442</v>
      </c>
      <c r="T6" s="48">
        <v>0.30138888888888887</v>
      </c>
      <c r="U6" s="111">
        <v>5.1666666666666217</v>
      </c>
      <c r="V6" s="112">
        <v>45.550000000000004</v>
      </c>
      <c r="W6" s="113"/>
      <c r="X6" s="116"/>
      <c r="Y6" s="282"/>
      <c r="Z6" s="283"/>
      <c r="AA6" s="117">
        <f t="shared" si="6"/>
        <v>-240.944017563118</v>
      </c>
      <c r="AB6" s="110">
        <f t="shared" si="7"/>
        <v>0.90362239297475277</v>
      </c>
      <c r="AC6" s="278"/>
    </row>
    <row r="7" spans="1:29" ht="15.75" customHeight="1">
      <c r="A7" s="288"/>
      <c r="B7" s="100" t="s">
        <v>114</v>
      </c>
      <c r="C7" s="280" t="s">
        <v>227</v>
      </c>
      <c r="D7" s="281"/>
      <c r="E7" s="101">
        <v>29.52</v>
      </c>
      <c r="F7" s="102">
        <v>5102</v>
      </c>
      <c r="G7" s="103">
        <f t="shared" si="0"/>
        <v>150611.04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2972.0388349514578</v>
      </c>
      <c r="N7" s="106">
        <f t="shared" si="2"/>
        <v>247.6699029126215</v>
      </c>
      <c r="O7" s="108">
        <f t="shared" si="3"/>
        <v>0</v>
      </c>
      <c r="P7" s="109">
        <f t="shared" si="4"/>
        <v>-52.330097087378505</v>
      </c>
      <c r="Q7" s="110">
        <f t="shared" si="5"/>
        <v>0.82556634304207166</v>
      </c>
      <c r="R7" s="293"/>
      <c r="S7" s="47">
        <v>0.30486111111111114</v>
      </c>
      <c r="T7" s="48">
        <v>0.37638888888888888</v>
      </c>
      <c r="U7" s="111">
        <v>5.0000000000000622</v>
      </c>
      <c r="V7" s="112">
        <v>102.99999999999996</v>
      </c>
      <c r="W7" s="113"/>
      <c r="X7" s="116"/>
      <c r="Y7" s="282"/>
      <c r="Z7" s="283"/>
      <c r="AA7" s="117">
        <f t="shared" si="6"/>
        <v>-627.96116504854217</v>
      </c>
      <c r="AB7" s="110">
        <f t="shared" si="7"/>
        <v>0.82556634304207166</v>
      </c>
      <c r="AC7" s="278"/>
    </row>
    <row r="8" spans="1:29" ht="15.75" customHeight="1">
      <c r="A8" s="288"/>
      <c r="B8" s="100" t="s">
        <v>114</v>
      </c>
      <c r="C8" s="280" t="s">
        <v>228</v>
      </c>
      <c r="D8" s="281"/>
      <c r="E8" s="101">
        <v>29.85</v>
      </c>
      <c r="F8" s="102">
        <v>5103</v>
      </c>
      <c r="G8" s="103">
        <f t="shared" si="0"/>
        <v>152324.55000000002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2972.6213592233003</v>
      </c>
      <c r="N8" s="106">
        <f t="shared" si="2"/>
        <v>247.71844660194168</v>
      </c>
      <c r="O8" s="108">
        <f t="shared" si="3"/>
        <v>0</v>
      </c>
      <c r="P8" s="109">
        <f t="shared" si="4"/>
        <v>-52.281553398058321</v>
      </c>
      <c r="Q8" s="110">
        <f t="shared" si="5"/>
        <v>0.82572815533980559</v>
      </c>
      <c r="R8" s="293"/>
      <c r="S8" s="47">
        <v>0.37986111111111109</v>
      </c>
      <c r="T8" s="48">
        <v>0.4513888888888889</v>
      </c>
      <c r="U8" s="111">
        <v>4.9999999999999822</v>
      </c>
      <c r="V8" s="112">
        <v>103.00000000000003</v>
      </c>
      <c r="W8" s="113"/>
      <c r="X8" s="116"/>
      <c r="Y8" s="282"/>
      <c r="Z8" s="283"/>
      <c r="AA8" s="117">
        <f t="shared" si="6"/>
        <v>-627.37864077669974</v>
      </c>
      <c r="AB8" s="110">
        <f t="shared" si="7"/>
        <v>0.82572815533980559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1363</v>
      </c>
      <c r="G9" s="103">
        <f t="shared" si="0"/>
        <v>34947.32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3182.1011673151825</v>
      </c>
      <c r="N9" s="106">
        <f t="shared" si="2"/>
        <v>289.28192430138023</v>
      </c>
      <c r="O9" s="108">
        <f t="shared" si="3"/>
        <v>0</v>
      </c>
      <c r="P9" s="109">
        <f t="shared" si="4"/>
        <v>-37.990802971347023</v>
      </c>
      <c r="Q9" s="110">
        <f t="shared" si="5"/>
        <v>0.88391699092088405</v>
      </c>
      <c r="R9" s="293"/>
      <c r="S9" s="47">
        <v>0.45576388888888891</v>
      </c>
      <c r="T9" s="48">
        <v>0.47361111111111109</v>
      </c>
      <c r="U9" s="111">
        <v>6.3000000000000256</v>
      </c>
      <c r="V9" s="112">
        <v>25.699999999999939</v>
      </c>
      <c r="W9" s="113"/>
      <c r="X9" s="116"/>
      <c r="Y9" s="282"/>
      <c r="Z9" s="283"/>
      <c r="AA9" s="117">
        <f t="shared" si="6"/>
        <v>-417.89883268481753</v>
      </c>
      <c r="AB9" s="110">
        <f t="shared" si="7"/>
        <v>0.88391699092088405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1911</v>
      </c>
      <c r="G10" s="121">
        <f t="shared" si="0"/>
        <v>54597.270000000004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3124.2506811989115</v>
      </c>
      <c r="N10" s="106">
        <f t="shared" si="2"/>
        <v>260.35422343324262</v>
      </c>
      <c r="O10" s="108">
        <f t="shared" si="3"/>
        <v>0</v>
      </c>
      <c r="P10" s="109">
        <f t="shared" si="4"/>
        <v>-39.645776566757377</v>
      </c>
      <c r="Q10" s="110">
        <f t="shared" si="5"/>
        <v>0.86784741144414212</v>
      </c>
      <c r="R10" s="293"/>
      <c r="S10" s="47">
        <v>0.47729166666666667</v>
      </c>
      <c r="T10" s="48">
        <v>0.50277777777777777</v>
      </c>
      <c r="U10" s="111">
        <v>5.3000000000000291</v>
      </c>
      <c r="V10" s="112">
        <v>36.699999999999982</v>
      </c>
      <c r="W10" s="113"/>
      <c r="X10" s="116"/>
      <c r="Y10" s="282"/>
      <c r="Z10" s="283"/>
      <c r="AA10" s="117">
        <f t="shared" si="6"/>
        <v>-475.74931880108852</v>
      </c>
      <c r="AB10" s="110">
        <f t="shared" si="7"/>
        <v>0.86784741144414212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2795.0089514555771</v>
      </c>
      <c r="N21" s="138">
        <f>M21/L21</f>
        <v>284.23819845310953</v>
      </c>
      <c r="O21" s="139">
        <f>L21-I21</f>
        <v>0</v>
      </c>
      <c r="P21" s="140">
        <f>N21-K21</f>
        <v>-44.575360868924349</v>
      </c>
      <c r="Q21" s="141">
        <f>N21/K21</f>
        <v>0.86443575818213725</v>
      </c>
      <c r="R21" s="294"/>
      <c r="S21" s="142">
        <f>S5</f>
        <v>0.25</v>
      </c>
      <c r="T21" s="143">
        <f>INDEX(T5:T20,COUNTA(T5:T20))</f>
        <v>0.50277777777777777</v>
      </c>
      <c r="U21" s="144"/>
      <c r="V21" s="166"/>
      <c r="W21" s="167"/>
      <c r="X21" s="138"/>
      <c r="Y21" s="285"/>
      <c r="Z21" s="286"/>
      <c r="AA21" s="168">
        <f>M21-J21</f>
        <v>-438.32438187775642</v>
      </c>
      <c r="AB21" s="141">
        <f>M21/J21</f>
        <v>0.86443575818213725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813</v>
      </c>
      <c r="G22" s="148">
        <f t="shared" ref="G22:G23" si="12">E22*F22</f>
        <v>11406.39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2339.5683453237339</v>
      </c>
      <c r="N22" s="152">
        <f>M22/L22</f>
        <v>389.92805755395563</v>
      </c>
      <c r="O22" s="154">
        <f>L22-I22</f>
        <v>0</v>
      </c>
      <c r="P22" s="155">
        <f>N22-K22</f>
        <v>-43.405275779377689</v>
      </c>
      <c r="Q22" s="156">
        <f>N22/K22</f>
        <v>0.89983397897066686</v>
      </c>
      <c r="R22" s="292">
        <f>Q38</f>
        <v>0.89994033094495329</v>
      </c>
      <c r="S22" s="157">
        <v>0.29177083333333331</v>
      </c>
      <c r="T22" s="158">
        <v>0.30625000000000002</v>
      </c>
      <c r="U22" s="159"/>
      <c r="V22" s="160">
        <v>20.850000000000062</v>
      </c>
      <c r="W22" s="158"/>
      <c r="X22" s="169"/>
      <c r="Y22" s="295"/>
      <c r="Z22" s="296"/>
      <c r="AA22" s="115">
        <f>M22-J22</f>
        <v>-260.43165467626613</v>
      </c>
      <c r="AB22" s="156">
        <f>M22/J22</f>
        <v>0.89983397897066686</v>
      </c>
      <c r="AC22" s="277">
        <f>AB38</f>
        <v>0.89994033094495329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964</v>
      </c>
      <c r="G23" s="103">
        <f t="shared" si="12"/>
        <v>13968.36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2340.121375590023</v>
      </c>
      <c r="N23" s="106">
        <f>M23/L23</f>
        <v>390.02022926500382</v>
      </c>
      <c r="O23" s="108">
        <f>L23-I23</f>
        <v>0</v>
      </c>
      <c r="P23" s="109">
        <f>N23-K23</f>
        <v>-43.313104068329494</v>
      </c>
      <c r="Q23" s="110">
        <f>N23/K23</f>
        <v>0.90004668291923962</v>
      </c>
      <c r="R23" s="293"/>
      <c r="S23" s="47">
        <v>0.3099189814814815</v>
      </c>
      <c r="T23" s="48">
        <v>0.32708333333333334</v>
      </c>
      <c r="U23" s="111">
        <v>5.2833333333333332</v>
      </c>
      <c r="V23" s="112">
        <v>24.71666666666664</v>
      </c>
      <c r="W23" s="113"/>
      <c r="X23" s="13"/>
      <c r="Y23" s="282"/>
      <c r="Z23" s="283"/>
      <c r="AA23" s="117">
        <f>M23-J23</f>
        <v>-259.87862440997696</v>
      </c>
      <c r="AB23" s="110">
        <f>M23/J23</f>
        <v>0.90004668291923962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2339.8448604568785</v>
      </c>
      <c r="N38" s="138">
        <f>M38/L38</f>
        <v>389.97414340947972</v>
      </c>
      <c r="O38" s="139">
        <f>L38-I38</f>
        <v>0</v>
      </c>
      <c r="P38" s="140">
        <f>N38-K38</f>
        <v>-43.359189923853592</v>
      </c>
      <c r="Q38" s="141">
        <f>N38/K38</f>
        <v>0.89994033094495329</v>
      </c>
      <c r="R38" s="294"/>
      <c r="S38" s="142">
        <f>S22</f>
        <v>0.29177083333333331</v>
      </c>
      <c r="T38" s="143">
        <f>INDEX(T22:T37,COUNTA(T22:T37))</f>
        <v>0.32708333333333334</v>
      </c>
      <c r="U38" s="144"/>
      <c r="V38" s="166"/>
      <c r="W38" s="167"/>
      <c r="X38" s="138"/>
      <c r="Y38" s="285"/>
      <c r="Z38" s="286"/>
      <c r="AA38" s="168">
        <f>M38-J38</f>
        <v>-260.15513954312155</v>
      </c>
      <c r="AB38" s="141">
        <f>M38/J38</f>
        <v>0.89994033094495329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3471</v>
      </c>
      <c r="G39" s="148">
        <f t="shared" ref="G39" si="16">E39*F39</f>
        <v>64317.630000000005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2972.3120837297829</v>
      </c>
      <c r="N39" s="152">
        <f>M39/L39</f>
        <v>990.77069457659434</v>
      </c>
      <c r="O39" s="154">
        <f>L39-I39</f>
        <v>0</v>
      </c>
      <c r="P39" s="155">
        <f>N39-K39</f>
        <v>-109.22930542340566</v>
      </c>
      <c r="Q39" s="156">
        <f>N39/K39</f>
        <v>0.90070063143326762</v>
      </c>
      <c r="R39" s="292">
        <f>Q55</f>
        <v>0.90070063143326762</v>
      </c>
      <c r="S39" s="157">
        <v>0.35416666666666669</v>
      </c>
      <c r="T39" s="158">
        <v>0.40282407407407406</v>
      </c>
      <c r="U39" s="159"/>
      <c r="V39" s="160">
        <v>70.06666666666662</v>
      </c>
      <c r="W39" s="161"/>
      <c r="X39" s="162"/>
      <c r="Y39" s="295"/>
      <c r="Z39" s="296"/>
      <c r="AA39" s="115">
        <f>M39-J39</f>
        <v>-327.6879162702171</v>
      </c>
      <c r="AB39" s="156">
        <f>M39/J39</f>
        <v>0.90070063143326751</v>
      </c>
      <c r="AC39" s="277">
        <f>AB55</f>
        <v>0.90070063143326751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2972.3120837297829</v>
      </c>
      <c r="N55" s="138">
        <f t="shared" ref="N55:N60" si="20">M55/L55</f>
        <v>990.77069457659434</v>
      </c>
      <c r="O55" s="139">
        <f t="shared" ref="O55:O60" si="21">L55-I55</f>
        <v>0</v>
      </c>
      <c r="P55" s="140">
        <f t="shared" ref="P55:P60" si="22">N55-K55</f>
        <v>-109.22930542340566</v>
      </c>
      <c r="Q55" s="141">
        <f t="shared" ref="Q55:Q60" si="23">N55/K55</f>
        <v>0.90070063143326762</v>
      </c>
      <c r="R55" s="294"/>
      <c r="S55" s="142">
        <f>S39</f>
        <v>0.35416666666666669</v>
      </c>
      <c r="T55" s="143">
        <f>INDEX(T39:T54,COUNTA(T39:T54))</f>
        <v>0.40282407407407406</v>
      </c>
      <c r="U55" s="144"/>
      <c r="V55" s="166"/>
      <c r="W55" s="99"/>
      <c r="X55" s="69"/>
      <c r="Y55" s="285"/>
      <c r="Z55" s="286"/>
      <c r="AA55" s="168">
        <f t="shared" ref="AA55:AA60" si="24">M55-J55</f>
        <v>-327.6879162702171</v>
      </c>
      <c r="AB55" s="141">
        <f t="shared" ref="AB55:AB60" si="25">M55/J55</f>
        <v>0.90070063143326751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1306</v>
      </c>
      <c r="G56" s="148">
        <f t="shared" ref="G56:G60" si="26">E56*F56</f>
        <v>23743.079999999998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3178.9046653143996</v>
      </c>
      <c r="N56" s="152">
        <f t="shared" si="20"/>
        <v>1059.6348884381332</v>
      </c>
      <c r="O56" s="154">
        <f t="shared" si="21"/>
        <v>0</v>
      </c>
      <c r="P56" s="155">
        <f t="shared" si="22"/>
        <v>-140.3651115618668</v>
      </c>
      <c r="Q56" s="156">
        <f t="shared" si="23"/>
        <v>0.8830290736984443</v>
      </c>
      <c r="R56" s="292">
        <f>Q72</f>
        <v>0.88749570649160103</v>
      </c>
      <c r="S56" s="157">
        <v>0.25024305555555554</v>
      </c>
      <c r="T56" s="158">
        <v>0.2673611111111111</v>
      </c>
      <c r="U56" s="159"/>
      <c r="V56" s="160">
        <v>24.650000000000016</v>
      </c>
      <c r="W56" s="161"/>
      <c r="X56" s="162"/>
      <c r="Y56" s="295"/>
      <c r="Z56" s="296"/>
      <c r="AA56" s="115">
        <f t="shared" si="24"/>
        <v>-421.09533468560039</v>
      </c>
      <c r="AB56" s="156">
        <f t="shared" si="25"/>
        <v>0.8830290736984443</v>
      </c>
      <c r="AC56" s="277">
        <f>AB72</f>
        <v>0.88749570649160103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2450</v>
      </c>
      <c r="G57" s="103">
        <f t="shared" si="26"/>
        <v>44541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3176.0893050054005</v>
      </c>
      <c r="N57" s="106">
        <f t="shared" si="20"/>
        <v>1058.6964350018002</v>
      </c>
      <c r="O57" s="108">
        <f t="shared" si="21"/>
        <v>0</v>
      </c>
      <c r="P57" s="109">
        <f t="shared" si="22"/>
        <v>-141.30356499819982</v>
      </c>
      <c r="Q57" s="110">
        <f t="shared" si="23"/>
        <v>0.88224702916816677</v>
      </c>
      <c r="R57" s="293"/>
      <c r="S57" s="47">
        <v>0.27777777777777779</v>
      </c>
      <c r="T57" s="48">
        <v>0.3099189814814815</v>
      </c>
      <c r="U57" s="111">
        <v>15.000000000000027</v>
      </c>
      <c r="V57" s="112">
        <v>46.283333333333346</v>
      </c>
      <c r="W57" s="113"/>
      <c r="X57" s="116"/>
      <c r="Y57" s="282"/>
      <c r="Z57" s="283"/>
      <c r="AA57" s="117">
        <f t="shared" si="24"/>
        <v>-423.91069499459945</v>
      </c>
      <c r="AB57" s="110">
        <f t="shared" si="25"/>
        <v>0.88224702916816677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1261</v>
      </c>
      <c r="G58" s="103">
        <f t="shared" si="26"/>
        <v>28095.08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2945.8792991563932</v>
      </c>
      <c r="N58" s="106">
        <f t="shared" si="20"/>
        <v>589.17585983127867</v>
      </c>
      <c r="O58" s="108">
        <f t="shared" si="21"/>
        <v>0</v>
      </c>
      <c r="P58" s="109">
        <f t="shared" si="22"/>
        <v>-70.824140168721328</v>
      </c>
      <c r="Q58" s="110">
        <f t="shared" si="23"/>
        <v>0.89269069671405854</v>
      </c>
      <c r="R58" s="293"/>
      <c r="S58" s="47">
        <v>0.32105324074074076</v>
      </c>
      <c r="T58" s="48">
        <v>0.33888888888888891</v>
      </c>
      <c r="U58" s="111">
        <v>16.033333333333335</v>
      </c>
      <c r="V58" s="112">
        <v>25.683333333333323</v>
      </c>
      <c r="W58" s="113"/>
      <c r="X58" s="116"/>
      <c r="Y58" s="282"/>
      <c r="Z58" s="283"/>
      <c r="AA58" s="117">
        <f t="shared" si="24"/>
        <v>-354.12070084360676</v>
      </c>
      <c r="AB58" s="110">
        <f t="shared" si="25"/>
        <v>0.89269069671405854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4813</v>
      </c>
      <c r="G59" s="103">
        <f t="shared" si="26"/>
        <v>67526.39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2700.9820732657845</v>
      </c>
      <c r="N59" s="106">
        <f t="shared" si="20"/>
        <v>900.32735775526146</v>
      </c>
      <c r="O59" s="108">
        <f t="shared" si="21"/>
        <v>0</v>
      </c>
      <c r="P59" s="109">
        <f t="shared" si="22"/>
        <v>-99.67264224473854</v>
      </c>
      <c r="Q59" s="110">
        <f t="shared" si="23"/>
        <v>0.90032735775526151</v>
      </c>
      <c r="R59" s="293"/>
      <c r="S59" s="47">
        <v>0.34936342592592595</v>
      </c>
      <c r="T59" s="48">
        <v>0.4236111111111111</v>
      </c>
      <c r="U59" s="111">
        <v>15.083333333333346</v>
      </c>
      <c r="V59" s="112">
        <v>106.91666666666661</v>
      </c>
      <c r="W59" s="113"/>
      <c r="X59" s="116"/>
      <c r="Y59" s="282"/>
      <c r="Z59" s="283"/>
      <c r="AA59" s="117">
        <f t="shared" si="24"/>
        <v>-299.01792673421551</v>
      </c>
      <c r="AB59" s="110">
        <f t="shared" si="25"/>
        <v>0.90032735775526151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6950</v>
      </c>
      <c r="G60" s="103">
        <f t="shared" si="26"/>
        <v>99246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3174.3212382644001</v>
      </c>
      <c r="N60" s="106">
        <f t="shared" si="20"/>
        <v>1058.1070794214668</v>
      </c>
      <c r="O60" s="108">
        <f t="shared" si="21"/>
        <v>0</v>
      </c>
      <c r="P60" s="109">
        <f t="shared" si="22"/>
        <v>-141.89292057853322</v>
      </c>
      <c r="Q60" s="110">
        <f t="shared" si="23"/>
        <v>0.88175589951788902</v>
      </c>
      <c r="R60" s="293"/>
      <c r="S60" s="47">
        <v>0.43402777777777779</v>
      </c>
      <c r="T60" s="48">
        <v>0.52525462962962965</v>
      </c>
      <c r="U60" s="111">
        <v>15.000000000000027</v>
      </c>
      <c r="V60" s="112">
        <v>131.36666666666667</v>
      </c>
      <c r="W60" s="113"/>
      <c r="X60" s="116"/>
      <c r="Y60" s="282"/>
      <c r="Z60" s="283"/>
      <c r="AA60" s="117">
        <f t="shared" si="24"/>
        <v>-425.67876173559989</v>
      </c>
      <c r="AB60" s="110">
        <f t="shared" si="25"/>
        <v>0.88175589951788891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3035.2353162012755</v>
      </c>
      <c r="N72" s="138">
        <f t="shared" ref="N72:N77" si="31">M72/L72</f>
        <v>892.71626947096343</v>
      </c>
      <c r="O72" s="139">
        <f t="shared" ref="O72:O77" si="32">L72-I72</f>
        <v>0</v>
      </c>
      <c r="P72" s="140">
        <f t="shared" ref="P72:P77" si="33">N72-K72</f>
        <v>-113.16608347021304</v>
      </c>
      <c r="Q72" s="141">
        <f t="shared" ref="Q72:Q77" si="34">N72/K72</f>
        <v>0.88749570649160103</v>
      </c>
      <c r="R72" s="294"/>
      <c r="S72" s="142">
        <f>S56</f>
        <v>0.25024305555555554</v>
      </c>
      <c r="T72" s="143">
        <f>INDEX(T56:T71,COUNTA(T56:T71))</f>
        <v>0.52525462962962965</v>
      </c>
      <c r="U72" s="144"/>
      <c r="V72" s="166"/>
      <c r="W72" s="99"/>
      <c r="X72" s="69"/>
      <c r="Y72" s="285"/>
      <c r="Z72" s="286"/>
      <c r="AA72" s="168">
        <f t="shared" ref="AA72:AA77" si="35">M72-J72</f>
        <v>-384.76468379872449</v>
      </c>
      <c r="AB72" s="141">
        <f t="shared" ref="AB72:AB77" si="36">M72/J72</f>
        <v>0.88749570649160103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1614</v>
      </c>
      <c r="G73" s="148">
        <f t="shared" ref="G73:G77" si="37">E73*F73</f>
        <v>40398.42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2946.450304259638</v>
      </c>
      <c r="N73" s="152">
        <f t="shared" si="31"/>
        <v>736.61257606490949</v>
      </c>
      <c r="O73" s="154">
        <f t="shared" si="32"/>
        <v>0</v>
      </c>
      <c r="P73" s="155">
        <f t="shared" si="33"/>
        <v>-88.38742393509051</v>
      </c>
      <c r="Q73" s="156">
        <f t="shared" si="34"/>
        <v>0.89286372856352669</v>
      </c>
      <c r="R73" s="292">
        <f>Q89</f>
        <v>0.88935168079035187</v>
      </c>
      <c r="S73" s="157">
        <v>0.25009259259259259</v>
      </c>
      <c r="T73" s="158">
        <v>0.27291666666666664</v>
      </c>
      <c r="U73" s="159"/>
      <c r="V73" s="160">
        <v>32.866666666666632</v>
      </c>
      <c r="W73" s="158"/>
      <c r="X73" s="169"/>
      <c r="Y73" s="295"/>
      <c r="Z73" s="296"/>
      <c r="AA73" s="115">
        <f t="shared" si="35"/>
        <v>-353.54969574036204</v>
      </c>
      <c r="AB73" s="156">
        <f t="shared" si="36"/>
        <v>0.89286372856352669</v>
      </c>
      <c r="AC73" s="277">
        <f>AB89</f>
        <v>0.88935168079035187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1956</v>
      </c>
      <c r="G74" s="103">
        <f t="shared" si="37"/>
        <v>48547.92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2945.0439146800509</v>
      </c>
      <c r="N74" s="106">
        <f t="shared" si="31"/>
        <v>736.26097867001272</v>
      </c>
      <c r="O74" s="108">
        <f t="shared" si="32"/>
        <v>0</v>
      </c>
      <c r="P74" s="109">
        <f t="shared" si="33"/>
        <v>-88.739021329987281</v>
      </c>
      <c r="Q74" s="110">
        <f t="shared" si="34"/>
        <v>0.89243754990304569</v>
      </c>
      <c r="R74" s="293"/>
      <c r="S74" s="47">
        <v>0.28343750000000001</v>
      </c>
      <c r="T74" s="48">
        <v>0.31111111111111112</v>
      </c>
      <c r="U74" s="111">
        <v>15.15000000000005</v>
      </c>
      <c r="V74" s="112">
        <v>39.849999999999994</v>
      </c>
      <c r="W74" s="113"/>
      <c r="X74" s="13"/>
      <c r="Y74" s="282"/>
      <c r="Z74" s="283"/>
      <c r="AA74" s="117">
        <f t="shared" si="35"/>
        <v>-354.95608531994912</v>
      </c>
      <c r="AB74" s="110">
        <f t="shared" si="36"/>
        <v>0.89243754990304569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3385</v>
      </c>
      <c r="G75" s="103">
        <f t="shared" si="37"/>
        <v>60557.65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3175.0911933298621</v>
      </c>
      <c r="N75" s="106">
        <f t="shared" si="31"/>
        <v>793.77279833246553</v>
      </c>
      <c r="O75" s="108">
        <f t="shared" si="32"/>
        <v>0</v>
      </c>
      <c r="P75" s="109">
        <f t="shared" si="33"/>
        <v>-106.22720166753447</v>
      </c>
      <c r="Q75" s="110">
        <f t="shared" si="34"/>
        <v>0.88196977592496173</v>
      </c>
      <c r="R75" s="293"/>
      <c r="S75" s="47">
        <v>0.32224537037037038</v>
      </c>
      <c r="T75" s="48">
        <v>0.36666666666666664</v>
      </c>
      <c r="U75" s="111">
        <v>16.033333333333335</v>
      </c>
      <c r="V75" s="112">
        <v>63.966666666666619</v>
      </c>
      <c r="W75" s="113"/>
      <c r="X75" s="13"/>
      <c r="Y75" s="282"/>
      <c r="Z75" s="283"/>
      <c r="AA75" s="117">
        <f t="shared" si="35"/>
        <v>-424.90880667013789</v>
      </c>
      <c r="AB75" s="110">
        <f t="shared" si="36"/>
        <v>0.88196977592496173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3300</v>
      </c>
      <c r="G76" s="103">
        <f t="shared" si="37"/>
        <v>99000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2700.6137758581499</v>
      </c>
      <c r="N76" s="106">
        <f t="shared" si="31"/>
        <v>900.20459195271667</v>
      </c>
      <c r="O76" s="108">
        <f t="shared" si="32"/>
        <v>0</v>
      </c>
      <c r="P76" s="109">
        <f t="shared" si="33"/>
        <v>-99.795408047283331</v>
      </c>
      <c r="Q76" s="110">
        <f t="shared" si="34"/>
        <v>0.90020459195271663</v>
      </c>
      <c r="R76" s="293"/>
      <c r="S76" s="47">
        <v>0.37777777777777777</v>
      </c>
      <c r="T76" s="48">
        <v>0.4286921296296296</v>
      </c>
      <c r="U76" s="111">
        <v>16.000000000000021</v>
      </c>
      <c r="V76" s="112">
        <v>73.316666666666649</v>
      </c>
      <c r="W76" s="113"/>
      <c r="X76" s="116"/>
      <c r="Y76" s="282"/>
      <c r="Z76" s="283"/>
      <c r="AA76" s="117">
        <f t="shared" si="35"/>
        <v>-299.38622414185011</v>
      </c>
      <c r="AB76" s="110">
        <f t="shared" si="36"/>
        <v>0.90020459195271663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5758</v>
      </c>
      <c r="G77" s="103">
        <f t="shared" si="37"/>
        <v>95928.28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3173.9090491502097</v>
      </c>
      <c r="N77" s="106">
        <f t="shared" si="31"/>
        <v>634.78180983004199</v>
      </c>
      <c r="O77" s="108">
        <f t="shared" si="32"/>
        <v>0</v>
      </c>
      <c r="P77" s="109">
        <f t="shared" si="33"/>
        <v>-85.218190169958007</v>
      </c>
      <c r="Q77" s="110">
        <f t="shared" si="34"/>
        <v>0.88164140254172496</v>
      </c>
      <c r="R77" s="293"/>
      <c r="S77" s="47">
        <v>0.43899305555555557</v>
      </c>
      <c r="T77" s="48">
        <v>0.51458333333333328</v>
      </c>
      <c r="U77" s="111">
        <v>14.833333333333387</v>
      </c>
      <c r="V77" s="112">
        <v>108.84999999999991</v>
      </c>
      <c r="W77" s="113"/>
      <c r="X77" s="116"/>
      <c r="Y77" s="282"/>
      <c r="Z77" s="283"/>
      <c r="AA77" s="117">
        <f t="shared" si="35"/>
        <v>-426.09095084979026</v>
      </c>
      <c r="AB77" s="110">
        <f t="shared" si="36"/>
        <v>0.88164140254172496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2988.2216474555821</v>
      </c>
      <c r="N89" s="138">
        <f>M89/L89</f>
        <v>747.05541186389553</v>
      </c>
      <c r="O89" s="139">
        <f>L89-I89</f>
        <v>0</v>
      </c>
      <c r="P89" s="140">
        <f>N89-K89</f>
        <v>-92.944588136104471</v>
      </c>
      <c r="Q89" s="141">
        <f>N89/K89</f>
        <v>0.88935168079035187</v>
      </c>
      <c r="R89" s="294"/>
      <c r="S89" s="142">
        <f>S73</f>
        <v>0.25009259259259259</v>
      </c>
      <c r="T89" s="143">
        <f>INDEX(T73:T88,COUNTA(T73:T88))</f>
        <v>0.51458333333333328</v>
      </c>
      <c r="U89" s="144"/>
      <c r="V89" s="166"/>
      <c r="W89" s="167"/>
      <c r="X89" s="138"/>
      <c r="Y89" s="285"/>
      <c r="Z89" s="286"/>
      <c r="AA89" s="168">
        <f>M89-J89</f>
        <v>-371.77835254441788</v>
      </c>
      <c r="AB89" s="141">
        <f>M89/J89</f>
        <v>0.88935168079035187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1427</v>
      </c>
      <c r="G90" s="148">
        <f t="shared" ref="G90:G93" si="41">E90*F90</f>
        <v>36588.28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3182.899628252801</v>
      </c>
      <c r="N90" s="152">
        <f>M90/L90</f>
        <v>289.35451165934552</v>
      </c>
      <c r="O90" s="154">
        <f>L90-I90</f>
        <v>0</v>
      </c>
      <c r="P90" s="155">
        <f>N90-K90</f>
        <v>-37.918215613381733</v>
      </c>
      <c r="Q90" s="156">
        <f>N90/K90</f>
        <v>0.88413878562577808</v>
      </c>
      <c r="R90" s="292">
        <f>Q106</f>
        <v>0.89010891966363048</v>
      </c>
      <c r="S90" s="157">
        <v>0.70840277777777783</v>
      </c>
      <c r="T90" s="158">
        <v>0.7270833333333333</v>
      </c>
      <c r="U90" s="159"/>
      <c r="V90" s="160">
        <v>26.899999999999888</v>
      </c>
      <c r="W90" s="158"/>
      <c r="X90" s="169"/>
      <c r="Y90" s="295"/>
      <c r="Z90" s="296"/>
      <c r="AA90" s="115">
        <f>M90-J90</f>
        <v>-417.10037174719901</v>
      </c>
      <c r="AB90" s="156">
        <f>M90/J90</f>
        <v>0.88413878562577808</v>
      </c>
      <c r="AC90" s="277">
        <f>AB106</f>
        <v>0.89010891966363059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1437</v>
      </c>
      <c r="G91" s="103">
        <f t="shared" si="41"/>
        <v>41055.090000000004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3123.913043478261</v>
      </c>
      <c r="N91" s="106">
        <f>M91/L91</f>
        <v>260.32608695652175</v>
      </c>
      <c r="O91" s="108">
        <f>L91-I91</f>
        <v>0</v>
      </c>
      <c r="P91" s="109">
        <f>N91-K91</f>
        <v>-39.673913043478251</v>
      </c>
      <c r="Q91" s="110">
        <f>N91/K91</f>
        <v>0.86775362318840588</v>
      </c>
      <c r="R91" s="293"/>
      <c r="S91" s="47">
        <v>0.73083333333333333</v>
      </c>
      <c r="T91" s="48">
        <v>0.75</v>
      </c>
      <c r="U91" s="111">
        <v>5.4000000000000448</v>
      </c>
      <c r="V91" s="112">
        <v>27.599999999999998</v>
      </c>
      <c r="W91" s="113"/>
      <c r="X91" s="13"/>
      <c r="Y91" s="282"/>
      <c r="Z91" s="283"/>
      <c r="AA91" s="117">
        <f>M91-J91</f>
        <v>-476.08695652173901</v>
      </c>
      <c r="AB91" s="110">
        <f>M91/J91</f>
        <v>0.86775362318840588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776</v>
      </c>
      <c r="G92" s="103">
        <f t="shared" si="41"/>
        <v>15651.920000000002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3255.9440559440563</v>
      </c>
      <c r="N92" s="106">
        <f>M92/L92</f>
        <v>271.32867132867136</v>
      </c>
      <c r="O92" s="108">
        <f>L92-I92</f>
        <v>0</v>
      </c>
      <c r="P92" s="109">
        <f>N92-K92</f>
        <v>-28.671328671328638</v>
      </c>
      <c r="Q92" s="110">
        <f>N92/K92</f>
        <v>0.90442890442890456</v>
      </c>
      <c r="R92" s="293"/>
      <c r="S92" s="47">
        <v>0.75347222222222221</v>
      </c>
      <c r="T92" s="48">
        <v>0.76340277777777776</v>
      </c>
      <c r="U92" s="111">
        <v>4.9999999999999822</v>
      </c>
      <c r="V92" s="112">
        <v>14.299999999999997</v>
      </c>
      <c r="W92" s="113"/>
      <c r="X92" s="13"/>
      <c r="Y92" s="282"/>
      <c r="Z92" s="283"/>
      <c r="AA92" s="117">
        <f>M92-J92</f>
        <v>-344.05594405594366</v>
      </c>
      <c r="AB92" s="110">
        <f>M92/J92</f>
        <v>0.90442890442890456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2593</v>
      </c>
      <c r="G93" s="103">
        <f t="shared" si="41"/>
        <v>52949.060000000005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3254.8117154811634</v>
      </c>
      <c r="N93" s="106">
        <f>M93/L93</f>
        <v>250.37013196008951</v>
      </c>
      <c r="O93" s="108">
        <f>L93-I93</f>
        <v>0</v>
      </c>
      <c r="P93" s="109">
        <f>N93-K93</f>
        <v>-26.552944962987397</v>
      </c>
      <c r="Q93" s="110">
        <f>N93/K93</f>
        <v>0.90411436541143442</v>
      </c>
      <c r="R93" s="293"/>
      <c r="S93" s="47">
        <v>0.76680555555555552</v>
      </c>
      <c r="T93" s="48">
        <v>0.8</v>
      </c>
      <c r="U93" s="111">
        <v>4.8999999999999666</v>
      </c>
      <c r="V93" s="112">
        <v>47.800000000000118</v>
      </c>
      <c r="W93" s="113"/>
      <c r="X93" s="116"/>
      <c r="Y93" s="282"/>
      <c r="Z93" s="283"/>
      <c r="AA93" s="117">
        <f>M93-J93</f>
        <v>-345.18828451883655</v>
      </c>
      <c r="AB93" s="110">
        <f>M93/J93</f>
        <v>0.90411436541143431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3204.3921107890701</v>
      </c>
      <c r="N106" s="138">
        <f>M106/L106</f>
        <v>267.03267589908916</v>
      </c>
      <c r="O106" s="139">
        <f>L106-I106</f>
        <v>0</v>
      </c>
      <c r="P106" s="140">
        <f>N106-K106</f>
        <v>-32.967324100910844</v>
      </c>
      <c r="Q106" s="141">
        <f>N106/K106</f>
        <v>0.89010891966363048</v>
      </c>
      <c r="R106" s="294"/>
      <c r="S106" s="142">
        <f>S90</f>
        <v>0.70840277777777783</v>
      </c>
      <c r="T106" s="143">
        <f>INDEX(T90:T105,COUNTA(T90:T105))</f>
        <v>0.8</v>
      </c>
      <c r="U106" s="144"/>
      <c r="V106" s="166"/>
      <c r="W106" s="167"/>
      <c r="X106" s="138"/>
      <c r="Y106" s="285"/>
      <c r="Z106" s="286"/>
      <c r="AA106" s="168">
        <f>M106-J106</f>
        <v>-395.6078892109299</v>
      </c>
      <c r="AB106" s="141">
        <f>M106/J106</f>
        <v>0.89010891966363059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1721</v>
      </c>
      <c r="G107" s="148">
        <f t="shared" ref="G107:G110" si="45">E107*F107</f>
        <v>38223.410000000003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2683.2394976180167</v>
      </c>
      <c r="N107" s="152">
        <f>M107/L107</f>
        <v>670.80987440450417</v>
      </c>
      <c r="O107" s="154">
        <f>L107-I107</f>
        <v>0</v>
      </c>
      <c r="P107" s="155">
        <f>N107-K107</f>
        <v>-79.190125595495829</v>
      </c>
      <c r="Q107" s="156">
        <f>N107/K107</f>
        <v>0.89441316587267228</v>
      </c>
      <c r="R107" s="292">
        <f>Q123</f>
        <v>0.88034309154368995</v>
      </c>
      <c r="S107" s="157">
        <v>0.70833333333333337</v>
      </c>
      <c r="T107" s="158">
        <v>0.7350578703703704</v>
      </c>
      <c r="U107" s="159"/>
      <c r="V107" s="160">
        <v>38.483333333333327</v>
      </c>
      <c r="W107" s="161"/>
      <c r="X107" s="162"/>
      <c r="Y107" s="295"/>
      <c r="Z107" s="296"/>
      <c r="AA107" s="115">
        <f>M107-J107</f>
        <v>-316.76050238198331</v>
      </c>
      <c r="AB107" s="156">
        <f>M107/J107</f>
        <v>0.89441316587267228</v>
      </c>
      <c r="AC107" s="277">
        <f>AB123</f>
        <v>0.88034309154368995</v>
      </c>
    </row>
    <row r="108" spans="1:29" ht="15.75" customHeight="1">
      <c r="A108" s="288"/>
      <c r="B108" s="100" t="s">
        <v>120</v>
      </c>
      <c r="C108" s="280" t="s">
        <v>197</v>
      </c>
      <c r="D108" s="281"/>
      <c r="E108" s="101">
        <v>22.48</v>
      </c>
      <c r="F108" s="102">
        <v>1072</v>
      </c>
      <c r="G108" s="103">
        <f t="shared" si="45"/>
        <v>24098.560000000001</v>
      </c>
      <c r="H108" s="26"/>
      <c r="I108" s="104">
        <v>5</v>
      </c>
      <c r="J108" s="105">
        <v>3000</v>
      </c>
      <c r="K108" s="106">
        <f t="shared" ref="K108:K151" si="46">J108/I108</f>
        <v>600</v>
      </c>
      <c r="L108" s="107">
        <v>5</v>
      </c>
      <c r="M108" s="105">
        <f>F108/V108*60</f>
        <v>2681.8624044475373</v>
      </c>
      <c r="N108" s="106">
        <f>M108/L108</f>
        <v>536.37248088950741</v>
      </c>
      <c r="O108" s="108">
        <f>L108-I108</f>
        <v>0</v>
      </c>
      <c r="P108" s="109">
        <f>N108-K108</f>
        <v>-63.627519110492585</v>
      </c>
      <c r="Q108" s="110">
        <f>N108/K108</f>
        <v>0.89395413481584574</v>
      </c>
      <c r="R108" s="293"/>
      <c r="S108" s="47">
        <v>0.73820601851851853</v>
      </c>
      <c r="T108" s="48">
        <v>0.75486111111111109</v>
      </c>
      <c r="U108" s="111">
        <v>4.5333333333332959</v>
      </c>
      <c r="V108" s="112">
        <v>23.983333333333299</v>
      </c>
      <c r="W108" s="113"/>
      <c r="X108" s="116"/>
      <c r="Y108" s="282"/>
      <c r="Z108" s="283"/>
      <c r="AA108" s="117">
        <f>M108-J108</f>
        <v>-318.1375955524627</v>
      </c>
      <c r="AB108" s="110">
        <f>M108/J108</f>
        <v>0.89395413481584574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1921</v>
      </c>
      <c r="G109" s="103">
        <f t="shared" si="45"/>
        <v>47141.34</v>
      </c>
      <c r="H109" s="26"/>
      <c r="I109" s="104">
        <v>4</v>
      </c>
      <c r="J109" s="105">
        <v>3000</v>
      </c>
      <c r="K109" s="106">
        <f t="shared" si="46"/>
        <v>750</v>
      </c>
      <c r="L109" s="107">
        <v>4</v>
      </c>
      <c r="M109" s="105">
        <f>F109/V109*60</f>
        <v>2682.5446082234325</v>
      </c>
      <c r="N109" s="106">
        <f>M109/L109</f>
        <v>670.63615205585813</v>
      </c>
      <c r="O109" s="108">
        <f>L109-I109</f>
        <v>0</v>
      </c>
      <c r="P109" s="109">
        <f>N109-K109</f>
        <v>-79.363847944141867</v>
      </c>
      <c r="Q109" s="110">
        <f>N109/K109</f>
        <v>0.89418153607447748</v>
      </c>
      <c r="R109" s="293"/>
      <c r="S109" s="47">
        <v>0.75835648148148149</v>
      </c>
      <c r="T109" s="48">
        <v>0.78819444444444442</v>
      </c>
      <c r="U109" s="111">
        <v>5.0333333333333741</v>
      </c>
      <c r="V109" s="112">
        <v>42.966666666666612</v>
      </c>
      <c r="W109" s="113"/>
      <c r="X109" s="116"/>
      <c r="Y109" s="282"/>
      <c r="Z109" s="283"/>
      <c r="AA109" s="117">
        <f>M109-J109</f>
        <v>-317.45539177656747</v>
      </c>
      <c r="AB109" s="110">
        <f>M109/J109</f>
        <v>0.89418153607447748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4278</v>
      </c>
      <c r="G110" s="103">
        <f t="shared" si="45"/>
        <v>99549.06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2516.4705882352914</v>
      </c>
      <c r="N110" s="106">
        <f>M110/L110</f>
        <v>503.29411764705827</v>
      </c>
      <c r="O110" s="108">
        <f>L110-I110</f>
        <v>0</v>
      </c>
      <c r="P110" s="109">
        <f>N110-K110</f>
        <v>-96.705882352941728</v>
      </c>
      <c r="Q110" s="110">
        <f>N110/K110</f>
        <v>0.83882352941176375</v>
      </c>
      <c r="R110" s="293"/>
      <c r="S110" s="47">
        <v>0.79166666666666663</v>
      </c>
      <c r="T110" s="48">
        <v>0.86250000000000004</v>
      </c>
      <c r="U110" s="111">
        <v>4.9999999999999822</v>
      </c>
      <c r="V110" s="112">
        <v>102.00000000000011</v>
      </c>
      <c r="W110" s="113"/>
      <c r="X110" s="116"/>
      <c r="Y110" s="282"/>
      <c r="Z110" s="283"/>
      <c r="AA110" s="117">
        <f>M110-J110</f>
        <v>-483.52941176470858</v>
      </c>
      <c r="AB110" s="110">
        <f>M110/J110</f>
        <v>0.83882352941176386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2641.0292746310697</v>
      </c>
      <c r="N123" s="138">
        <f t="shared" ref="N123:N132" si="50">M123/L123</f>
        <v>586.89539436245991</v>
      </c>
      <c r="O123" s="139">
        <f t="shared" ref="O123:O132" si="51">L123-I123</f>
        <v>0</v>
      </c>
      <c r="P123" s="140">
        <f t="shared" ref="P123:P132" si="52">N123-K123</f>
        <v>-79.771272304206718</v>
      </c>
      <c r="Q123" s="141">
        <f t="shared" ref="Q123:Q132" si="53">N123/K123</f>
        <v>0.88034309154368995</v>
      </c>
      <c r="R123" s="294"/>
      <c r="S123" s="142">
        <f>S107</f>
        <v>0.70833333333333337</v>
      </c>
      <c r="T123" s="143">
        <f>INDEX(T107:T122,COUNTA(T107:T122))</f>
        <v>0.86250000000000004</v>
      </c>
      <c r="U123" s="144"/>
      <c r="V123" s="166"/>
      <c r="W123" s="99"/>
      <c r="X123" s="69"/>
      <c r="Y123" s="285"/>
      <c r="Z123" s="286"/>
      <c r="AA123" s="168">
        <f t="shared" ref="AA123:AA132" si="54">M123-J123</f>
        <v>-358.97072536893029</v>
      </c>
      <c r="AB123" s="141">
        <f t="shared" ref="AB123:AB132" si="55">M123/J123</f>
        <v>0.88034309154368995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661</v>
      </c>
      <c r="G124" s="148">
        <f t="shared" ref="G124:G132" si="56">E124*F124</f>
        <v>12016.98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7">F124/V124*60</f>
        <v>2701.0215664018251</v>
      </c>
      <c r="N124" s="152">
        <f t="shared" si="50"/>
        <v>675.25539160045628</v>
      </c>
      <c r="O124" s="154">
        <f t="shared" si="51"/>
        <v>0</v>
      </c>
      <c r="P124" s="155">
        <f t="shared" si="52"/>
        <v>-74.744608399543722</v>
      </c>
      <c r="Q124" s="156">
        <f t="shared" si="53"/>
        <v>0.90034052213394167</v>
      </c>
      <c r="R124" s="292">
        <f>Q140</f>
        <v>0.89226548895912783</v>
      </c>
      <c r="S124" s="157">
        <v>0.70855324074074078</v>
      </c>
      <c r="T124" s="158">
        <v>0.71875</v>
      </c>
      <c r="U124" s="159"/>
      <c r="V124" s="160">
        <v>14.683333333333284</v>
      </c>
      <c r="W124" s="161"/>
      <c r="X124" s="162"/>
      <c r="Y124" s="295"/>
      <c r="Z124" s="296"/>
      <c r="AA124" s="115">
        <f t="shared" si="54"/>
        <v>-298.97843359817489</v>
      </c>
      <c r="AB124" s="156">
        <f t="shared" si="55"/>
        <v>0.90034052213394167</v>
      </c>
      <c r="AC124" s="277">
        <f>AB140</f>
        <v>0.89226548895912783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2298</v>
      </c>
      <c r="G125" s="103">
        <f t="shared" si="56"/>
        <v>32240.94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2699.999999999995</v>
      </c>
      <c r="N125" s="106">
        <f t="shared" si="50"/>
        <v>899.99999999999829</v>
      </c>
      <c r="O125" s="108">
        <f t="shared" si="51"/>
        <v>0</v>
      </c>
      <c r="P125" s="109">
        <f t="shared" si="52"/>
        <v>-100.00000000000171</v>
      </c>
      <c r="Q125" s="110">
        <f t="shared" si="53"/>
        <v>0.89999999999999825</v>
      </c>
      <c r="R125" s="293"/>
      <c r="S125" s="47">
        <v>0.72916666666666663</v>
      </c>
      <c r="T125" s="48">
        <v>0.76462962962962966</v>
      </c>
      <c r="U125" s="111">
        <v>14.999999999999947</v>
      </c>
      <c r="V125" s="112">
        <v>51.066666666666762</v>
      </c>
      <c r="W125" s="113"/>
      <c r="X125" s="116"/>
      <c r="Y125" s="282"/>
      <c r="Z125" s="283"/>
      <c r="AA125" s="117">
        <f t="shared" si="54"/>
        <v>-300.000000000005</v>
      </c>
      <c r="AB125" s="110">
        <f t="shared" si="55"/>
        <v>0.89999999999999836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1311</v>
      </c>
      <c r="G126" s="103">
        <f t="shared" si="56"/>
        <v>23833.98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3178.1818181818348</v>
      </c>
      <c r="N126" s="106">
        <f t="shared" si="50"/>
        <v>1059.3939393939449</v>
      </c>
      <c r="O126" s="108">
        <f t="shared" si="51"/>
        <v>0</v>
      </c>
      <c r="P126" s="109">
        <f t="shared" si="52"/>
        <v>-140.60606060605505</v>
      </c>
      <c r="Q126" s="110">
        <f t="shared" si="53"/>
        <v>0.8828282828282874</v>
      </c>
      <c r="R126" s="293"/>
      <c r="S126" s="47">
        <v>0.77517361111111116</v>
      </c>
      <c r="T126" s="48">
        <v>0.79236111111111107</v>
      </c>
      <c r="U126" s="111">
        <v>15.183333333333362</v>
      </c>
      <c r="V126" s="112">
        <v>24.749999999999872</v>
      </c>
      <c r="W126" s="113"/>
      <c r="X126" s="116"/>
      <c r="Y126" s="282"/>
      <c r="Z126" s="283"/>
      <c r="AA126" s="117">
        <f t="shared" si="54"/>
        <v>-421.81818181816516</v>
      </c>
      <c r="AB126" s="110">
        <f t="shared" si="55"/>
        <v>0.8828282828282874</v>
      </c>
      <c r="AC126" s="278"/>
    </row>
    <row r="127" spans="1:29" ht="15.75" customHeight="1">
      <c r="A127" s="298"/>
      <c r="B127" s="100" t="s">
        <v>120</v>
      </c>
      <c r="C127" s="280" t="s">
        <v>156</v>
      </c>
      <c r="D127" s="281"/>
      <c r="E127" s="101">
        <v>25.03</v>
      </c>
      <c r="F127" s="102">
        <v>705</v>
      </c>
      <c r="G127" s="103">
        <f t="shared" si="56"/>
        <v>17646.150000000001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2947.7351916376297</v>
      </c>
      <c r="N127" s="106">
        <f t="shared" si="50"/>
        <v>736.93379790940742</v>
      </c>
      <c r="O127" s="108">
        <f t="shared" si="51"/>
        <v>0</v>
      </c>
      <c r="P127" s="109">
        <f t="shared" si="52"/>
        <v>-88.066202090592583</v>
      </c>
      <c r="Q127" s="110">
        <f t="shared" si="53"/>
        <v>0.89325308837503925</v>
      </c>
      <c r="R127" s="293"/>
      <c r="S127" s="47">
        <v>0.80347222222222225</v>
      </c>
      <c r="T127" s="48">
        <v>0.81343750000000004</v>
      </c>
      <c r="U127" s="111">
        <v>16.000000000000103</v>
      </c>
      <c r="V127" s="112">
        <v>14.350000000000005</v>
      </c>
      <c r="W127" s="113"/>
      <c r="X127" s="116"/>
      <c r="Y127" s="282"/>
      <c r="Z127" s="283"/>
      <c r="AA127" s="117">
        <f t="shared" si="54"/>
        <v>-352.26480836237033</v>
      </c>
      <c r="AB127" s="110">
        <f t="shared" si="55"/>
        <v>0.89325308837503925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2917</v>
      </c>
      <c r="G128" s="103">
        <f t="shared" si="56"/>
        <v>41654.759999999995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3179.2915531335075</v>
      </c>
      <c r="N128" s="106">
        <f t="shared" si="50"/>
        <v>1059.7638510445024</v>
      </c>
      <c r="O128" s="108">
        <f t="shared" si="51"/>
        <v>0</v>
      </c>
      <c r="P128" s="109">
        <f t="shared" si="52"/>
        <v>-140.23614895549758</v>
      </c>
      <c r="Q128" s="110">
        <f t="shared" si="53"/>
        <v>0.8831365425370854</v>
      </c>
      <c r="R128" s="293"/>
      <c r="S128" s="47">
        <v>0.82361111111111107</v>
      </c>
      <c r="T128" s="48">
        <v>0.86184027777777783</v>
      </c>
      <c r="U128" s="111">
        <v>14.649999999999892</v>
      </c>
      <c r="V128" s="112">
        <v>55.050000000000132</v>
      </c>
      <c r="W128" s="113">
        <v>0.86184027777777783</v>
      </c>
      <c r="X128" s="116">
        <v>0.91402777777777777</v>
      </c>
      <c r="Y128" s="282"/>
      <c r="Z128" s="283"/>
      <c r="AA128" s="117">
        <f t="shared" si="54"/>
        <v>-420.70844686649252</v>
      </c>
      <c r="AB128" s="110">
        <f t="shared" si="55"/>
        <v>0.8831365425370854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1251</v>
      </c>
      <c r="G129" s="121">
        <f t="shared" si="56"/>
        <v>22743.18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2699.9999999999968</v>
      </c>
      <c r="N129" s="106">
        <f t="shared" si="50"/>
        <v>674.9999999999992</v>
      </c>
      <c r="O129" s="108">
        <f t="shared" si="51"/>
        <v>0</v>
      </c>
      <c r="P129" s="109">
        <f t="shared" si="52"/>
        <v>-75.000000000000796</v>
      </c>
      <c r="Q129" s="110">
        <f t="shared" si="53"/>
        <v>0.89999999999999891</v>
      </c>
      <c r="R129" s="293"/>
      <c r="S129" s="47">
        <v>0.91402777777777777</v>
      </c>
      <c r="T129" s="48">
        <v>0.93333333333333335</v>
      </c>
      <c r="U129" s="111">
        <v>75.14999999999992</v>
      </c>
      <c r="V129" s="112">
        <v>27.800000000000029</v>
      </c>
      <c r="W129" s="113"/>
      <c r="X129" s="116"/>
      <c r="Y129" s="282"/>
      <c r="Z129" s="283"/>
      <c r="AA129" s="117">
        <f t="shared" si="54"/>
        <v>-300.00000000000318</v>
      </c>
      <c r="AB129" s="110">
        <f t="shared" si="55"/>
        <v>0.89999999999999891</v>
      </c>
      <c r="AC129" s="278"/>
    </row>
    <row r="130" spans="1:29" ht="15.75" customHeight="1">
      <c r="A130" s="299"/>
      <c r="B130" s="100" t="s">
        <v>120</v>
      </c>
      <c r="C130" s="280" t="s">
        <v>156</v>
      </c>
      <c r="D130" s="281"/>
      <c r="E130" s="101">
        <v>25.03</v>
      </c>
      <c r="F130" s="102">
        <v>1387</v>
      </c>
      <c r="G130" s="121">
        <f t="shared" si="56"/>
        <v>34716.61</v>
      </c>
      <c r="H130" s="62"/>
      <c r="I130" s="104">
        <v>4</v>
      </c>
      <c r="J130" s="105">
        <v>3300</v>
      </c>
      <c r="K130" s="106">
        <f t="shared" si="46"/>
        <v>825</v>
      </c>
      <c r="L130" s="107">
        <v>4</v>
      </c>
      <c r="M130" s="105">
        <f t="shared" si="57"/>
        <v>2947.5796930342394</v>
      </c>
      <c r="N130" s="106">
        <f t="shared" si="50"/>
        <v>736.89492325855986</v>
      </c>
      <c r="O130" s="123">
        <f t="shared" si="51"/>
        <v>0</v>
      </c>
      <c r="P130" s="124">
        <f t="shared" si="52"/>
        <v>-88.105076741440143</v>
      </c>
      <c r="Q130" s="125">
        <f t="shared" si="53"/>
        <v>0.89320596758613313</v>
      </c>
      <c r="R130" s="293"/>
      <c r="S130" s="47">
        <v>0.94374999999999998</v>
      </c>
      <c r="T130" s="48">
        <v>0.96335648148148145</v>
      </c>
      <c r="U130" s="111">
        <v>14.999999999999947</v>
      </c>
      <c r="V130" s="112">
        <v>28.233333333333324</v>
      </c>
      <c r="W130" s="113"/>
      <c r="X130" s="116"/>
      <c r="Y130" s="282"/>
      <c r="Z130" s="283"/>
      <c r="AA130" s="117">
        <f t="shared" si="54"/>
        <v>-352.42030696576057</v>
      </c>
      <c r="AB130" s="110">
        <f t="shared" si="55"/>
        <v>0.89320596758613313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5729</v>
      </c>
      <c r="G131" s="121">
        <f t="shared" si="56"/>
        <v>80377.87</v>
      </c>
      <c r="H131" s="62"/>
      <c r="I131" s="104">
        <v>3</v>
      </c>
      <c r="J131" s="105">
        <v>3000</v>
      </c>
      <c r="K131" s="106">
        <f t="shared" si="46"/>
        <v>1000</v>
      </c>
      <c r="L131" s="118">
        <v>3</v>
      </c>
      <c r="M131" s="105">
        <f t="shared" si="57"/>
        <v>2699.882183531879</v>
      </c>
      <c r="N131" s="106">
        <f t="shared" si="50"/>
        <v>899.96072784395972</v>
      </c>
      <c r="O131" s="123">
        <f t="shared" si="51"/>
        <v>0</v>
      </c>
      <c r="P131" s="124">
        <f t="shared" si="52"/>
        <v>-100.03927215604028</v>
      </c>
      <c r="Q131" s="125">
        <f t="shared" si="53"/>
        <v>0.89996072784395975</v>
      </c>
      <c r="R131" s="293"/>
      <c r="S131" s="47">
        <v>0.97361111111111109</v>
      </c>
      <c r="T131" s="48">
        <v>1.0620254629629629</v>
      </c>
      <c r="U131" s="111">
        <v>14.766666666666683</v>
      </c>
      <c r="V131" s="112">
        <v>127.31666666666653</v>
      </c>
      <c r="W131" s="113"/>
      <c r="X131" s="116"/>
      <c r="Y131" s="282"/>
      <c r="Z131" s="283"/>
      <c r="AA131" s="117">
        <f t="shared" si="54"/>
        <v>-300.11781646812096</v>
      </c>
      <c r="AB131" s="110">
        <f t="shared" si="55"/>
        <v>0.89996072784395964</v>
      </c>
      <c r="AC131" s="278"/>
    </row>
    <row r="132" spans="1:29" ht="15.75" customHeight="1">
      <c r="A132" s="299"/>
      <c r="B132" s="100" t="s">
        <v>120</v>
      </c>
      <c r="C132" s="280" t="s">
        <v>151</v>
      </c>
      <c r="D132" s="281"/>
      <c r="E132" s="101">
        <v>14.28</v>
      </c>
      <c r="F132" s="102">
        <v>7655</v>
      </c>
      <c r="G132" s="121">
        <f t="shared" si="56"/>
        <v>109313.4</v>
      </c>
      <c r="H132" s="62"/>
      <c r="I132" s="104">
        <v>3</v>
      </c>
      <c r="J132" s="105">
        <v>3600</v>
      </c>
      <c r="K132" s="106">
        <f t="shared" si="46"/>
        <v>1200</v>
      </c>
      <c r="L132" s="118">
        <v>3</v>
      </c>
      <c r="M132" s="105">
        <f t="shared" si="57"/>
        <v>3178.9133694774496</v>
      </c>
      <c r="N132" s="106">
        <f t="shared" si="50"/>
        <v>1059.6377898258165</v>
      </c>
      <c r="O132" s="123">
        <f t="shared" si="51"/>
        <v>0</v>
      </c>
      <c r="P132" s="124">
        <f t="shared" si="52"/>
        <v>-140.36221017418347</v>
      </c>
      <c r="Q132" s="125">
        <f t="shared" si="53"/>
        <v>0.88303149152151372</v>
      </c>
      <c r="R132" s="293"/>
      <c r="S132" s="47">
        <v>1.0722222222222222</v>
      </c>
      <c r="T132" s="48">
        <v>1.1725578703703703</v>
      </c>
      <c r="U132" s="111">
        <v>14.683333333333444</v>
      </c>
      <c r="V132" s="112">
        <v>144.48333333333326</v>
      </c>
      <c r="W132" s="113"/>
      <c r="X132" s="116"/>
      <c r="Y132" s="282"/>
      <c r="Z132" s="283"/>
      <c r="AA132" s="117">
        <f t="shared" si="54"/>
        <v>-421.08663052255042</v>
      </c>
      <c r="AB132" s="110">
        <f t="shared" si="55"/>
        <v>0.88303149152151372</v>
      </c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3.4444444444444446</v>
      </c>
      <c r="J140" s="137">
        <f t="shared" si="58"/>
        <v>3266.6666666666665</v>
      </c>
      <c r="K140" s="138">
        <f t="shared" ref="K140" si="59">J140/I140</f>
        <v>948.38709677419342</v>
      </c>
      <c r="L140" s="136">
        <f t="shared" ref="L140:M140" si="60">AVERAGE(L124:L139)</f>
        <v>3.4444444444444446</v>
      </c>
      <c r="M140" s="137">
        <f t="shared" si="60"/>
        <v>2914.7339305998175</v>
      </c>
      <c r="N140" s="138">
        <f t="shared" ref="N140:N151" si="61">M140/L140</f>
        <v>846.21307662575339</v>
      </c>
      <c r="O140" s="139">
        <f t="shared" ref="O140:O151" si="62">L140-I140</f>
        <v>0</v>
      </c>
      <c r="P140" s="140">
        <f t="shared" ref="P140:P151" si="63">N140-K140</f>
        <v>-102.17402014844004</v>
      </c>
      <c r="Q140" s="141">
        <f t="shared" ref="Q140:Q151" si="64">N140/K140</f>
        <v>0.89226548895912783</v>
      </c>
      <c r="R140" s="294"/>
      <c r="S140" s="142">
        <f>S124</f>
        <v>0.70855324074074078</v>
      </c>
      <c r="T140" s="143">
        <f>INDEX(T124:T139,COUNTA(T124:T139))</f>
        <v>1.1725578703703703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-351.93273606684897</v>
      </c>
      <c r="AB140" s="141">
        <f t="shared" ref="AB140:AB151" si="66">M140/J140</f>
        <v>0.89226548895912783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500</v>
      </c>
      <c r="G141" s="148">
        <f t="shared" ref="G141:G151" si="67">E141*F141</f>
        <v>11140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2945.9901800327657</v>
      </c>
      <c r="N141" s="152">
        <f t="shared" si="61"/>
        <v>589.19803600655314</v>
      </c>
      <c r="O141" s="154">
        <f t="shared" si="62"/>
        <v>0</v>
      </c>
      <c r="P141" s="155">
        <f t="shared" si="63"/>
        <v>-70.801963993446861</v>
      </c>
      <c r="Q141" s="156">
        <f t="shared" si="64"/>
        <v>0.89272429697962596</v>
      </c>
      <c r="R141" s="292">
        <f>Q157</f>
        <v>0.88619216584189353</v>
      </c>
      <c r="S141" s="157">
        <v>0.70833333333333337</v>
      </c>
      <c r="T141" s="158">
        <v>0.71540509259259255</v>
      </c>
      <c r="U141" s="159"/>
      <c r="V141" s="160">
        <v>10.18333333333322</v>
      </c>
      <c r="W141" s="158"/>
      <c r="X141" s="169"/>
      <c r="Y141" s="295"/>
      <c r="Z141" s="296"/>
      <c r="AA141" s="171">
        <f t="shared" si="65"/>
        <v>-354.00981996723431</v>
      </c>
      <c r="AB141" s="156">
        <f t="shared" si="66"/>
        <v>0.89272429697962596</v>
      </c>
      <c r="AC141" s="277">
        <f>AB157</f>
        <v>0.88619216584189353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1054</v>
      </c>
      <c r="G142" s="103">
        <f t="shared" si="67"/>
        <v>19161.72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3180.5532271584043</v>
      </c>
      <c r="N142" s="106">
        <f t="shared" si="61"/>
        <v>1060.1844090528014</v>
      </c>
      <c r="O142" s="108">
        <f t="shared" si="62"/>
        <v>0</v>
      </c>
      <c r="P142" s="109">
        <f t="shared" si="63"/>
        <v>-139.81559094719864</v>
      </c>
      <c r="Q142" s="110">
        <f t="shared" si="64"/>
        <v>0.88348700754400111</v>
      </c>
      <c r="R142" s="293"/>
      <c r="S142" s="47">
        <v>0.72577546296296291</v>
      </c>
      <c r="T142" s="48">
        <v>0.73958333333333337</v>
      </c>
      <c r="U142" s="111">
        <v>14.933333333333323</v>
      </c>
      <c r="V142" s="112">
        <v>19.883333333333457</v>
      </c>
      <c r="W142" s="113"/>
      <c r="X142" s="13"/>
      <c r="Y142" s="282"/>
      <c r="Z142" s="283"/>
      <c r="AA142" s="172">
        <f t="shared" si="65"/>
        <v>-419.4467728415957</v>
      </c>
      <c r="AB142" s="110">
        <f t="shared" si="66"/>
        <v>0.88348700754400122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1427</v>
      </c>
      <c r="G143" s="103">
        <f t="shared" si="67"/>
        <v>23830.899999999998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3182.8996282527823</v>
      </c>
      <c r="N143" s="106">
        <f t="shared" si="61"/>
        <v>1060.9665427509274</v>
      </c>
      <c r="O143" s="108">
        <f t="shared" si="62"/>
        <v>0</v>
      </c>
      <c r="P143" s="109">
        <f t="shared" si="63"/>
        <v>-139.03345724907263</v>
      </c>
      <c r="Q143" s="110">
        <f t="shared" si="64"/>
        <v>0.88413878562577286</v>
      </c>
      <c r="R143" s="293"/>
      <c r="S143" s="47">
        <v>0.75006944444444446</v>
      </c>
      <c r="T143" s="48">
        <v>0.76875000000000004</v>
      </c>
      <c r="U143" s="111">
        <v>15.099999999999962</v>
      </c>
      <c r="V143" s="112">
        <v>26.900000000000048</v>
      </c>
      <c r="W143" s="113"/>
      <c r="X143" s="13"/>
      <c r="Y143" s="282"/>
      <c r="Z143" s="283"/>
      <c r="AA143" s="172">
        <f t="shared" si="65"/>
        <v>-417.10037174721765</v>
      </c>
      <c r="AB143" s="110">
        <f t="shared" si="66"/>
        <v>0.88413878562577286</v>
      </c>
      <c r="AC143" s="278"/>
    </row>
    <row r="144" spans="1:29" ht="15.75" customHeight="1">
      <c r="A144" s="288"/>
      <c r="B144" s="100" t="s">
        <v>120</v>
      </c>
      <c r="C144" s="280" t="s">
        <v>155</v>
      </c>
      <c r="D144" s="281"/>
      <c r="E144" s="101">
        <v>24.82</v>
      </c>
      <c r="F144" s="102">
        <v>825</v>
      </c>
      <c r="G144" s="103">
        <f t="shared" si="67"/>
        <v>20476.5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2946.4285714285875</v>
      </c>
      <c r="N144" s="106">
        <f t="shared" si="61"/>
        <v>736.60714285714687</v>
      </c>
      <c r="O144" s="108">
        <f t="shared" si="62"/>
        <v>0</v>
      </c>
      <c r="P144" s="109">
        <f t="shared" si="63"/>
        <v>-88.392857142853131</v>
      </c>
      <c r="Q144" s="110">
        <f t="shared" si="64"/>
        <v>0.89285714285714768</v>
      </c>
      <c r="R144" s="293"/>
      <c r="S144" s="47">
        <v>0.77930555555555558</v>
      </c>
      <c r="T144" s="48">
        <v>0.79097222222222219</v>
      </c>
      <c r="U144" s="111">
        <v>15.199999999999978</v>
      </c>
      <c r="V144" s="112">
        <v>16.799999999999908</v>
      </c>
      <c r="W144" s="113"/>
      <c r="X144" s="13"/>
      <c r="Y144" s="282"/>
      <c r="Z144" s="283"/>
      <c r="AA144" s="172">
        <f t="shared" si="65"/>
        <v>-353.57142857141253</v>
      </c>
      <c r="AB144" s="110">
        <f t="shared" si="66"/>
        <v>0.89285714285714768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1578</v>
      </c>
      <c r="G145" s="103">
        <f t="shared" si="67"/>
        <v>28230.420000000002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3175.4052543320322</v>
      </c>
      <c r="N145" s="106">
        <f t="shared" si="61"/>
        <v>793.85131358300805</v>
      </c>
      <c r="O145" s="108">
        <f t="shared" si="62"/>
        <v>0</v>
      </c>
      <c r="P145" s="109">
        <f t="shared" si="63"/>
        <v>-106.14868641699195</v>
      </c>
      <c r="Q145" s="110">
        <f t="shared" si="64"/>
        <v>0.88205701509223111</v>
      </c>
      <c r="R145" s="293"/>
      <c r="S145" s="47">
        <v>0.80221064814814813</v>
      </c>
      <c r="T145" s="48">
        <v>0.82291666666666663</v>
      </c>
      <c r="U145" s="111">
        <v>16.183333333333358</v>
      </c>
      <c r="V145" s="112">
        <v>29.816666666666638</v>
      </c>
      <c r="W145" s="113"/>
      <c r="X145" s="116"/>
      <c r="Y145" s="282"/>
      <c r="Z145" s="283"/>
      <c r="AA145" s="172">
        <f t="shared" si="65"/>
        <v>-424.5947456679678</v>
      </c>
      <c r="AB145" s="110">
        <f t="shared" si="66"/>
        <v>0.88205701509223111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2474</v>
      </c>
      <c r="G146" s="121">
        <f t="shared" si="67"/>
        <v>41216.840000000004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3176.3195435092721</v>
      </c>
      <c r="N146" s="106">
        <f t="shared" si="61"/>
        <v>635.26390870185446</v>
      </c>
      <c r="O146" s="108">
        <f t="shared" si="62"/>
        <v>0</v>
      </c>
      <c r="P146" s="109">
        <f t="shared" si="63"/>
        <v>-84.736091298145539</v>
      </c>
      <c r="Q146" s="110">
        <f t="shared" si="64"/>
        <v>0.88231098430813115</v>
      </c>
      <c r="R146" s="293"/>
      <c r="S146" s="47">
        <v>0.83351851851851855</v>
      </c>
      <c r="T146" s="48">
        <v>0.86597222222222225</v>
      </c>
      <c r="U146" s="111">
        <v>15.266666666666762</v>
      </c>
      <c r="V146" s="112">
        <v>46.733333333333334</v>
      </c>
      <c r="W146" s="113">
        <v>0.86597222222222225</v>
      </c>
      <c r="X146" s="116">
        <v>0.91874999999999996</v>
      </c>
      <c r="Y146" s="282"/>
      <c r="Z146" s="283"/>
      <c r="AA146" s="172">
        <f t="shared" si="65"/>
        <v>-423.68045649072792</v>
      </c>
      <c r="AB146" s="110">
        <f t="shared" si="66"/>
        <v>0.88231098430813115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1327</v>
      </c>
      <c r="G147" s="121">
        <f t="shared" si="67"/>
        <v>29565.56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2945.252774352638</v>
      </c>
      <c r="N147" s="106">
        <f t="shared" si="61"/>
        <v>589.05055487052755</v>
      </c>
      <c r="O147" s="123">
        <f t="shared" si="62"/>
        <v>0</v>
      </c>
      <c r="P147" s="124">
        <f t="shared" si="63"/>
        <v>-70.949445129472451</v>
      </c>
      <c r="Q147" s="125">
        <f t="shared" si="64"/>
        <v>0.89250084071292057</v>
      </c>
      <c r="R147" s="293"/>
      <c r="S147" s="47">
        <v>0.91874999999999996</v>
      </c>
      <c r="T147" s="48">
        <v>0.93752314814814819</v>
      </c>
      <c r="U147" s="111">
        <v>75.999999999999886</v>
      </c>
      <c r="V147" s="112">
        <v>27.033333333333456</v>
      </c>
      <c r="W147" s="113"/>
      <c r="X147" s="116"/>
      <c r="Y147" s="282"/>
      <c r="Z147" s="283"/>
      <c r="AA147" s="172">
        <f t="shared" si="65"/>
        <v>-354.74722564736203</v>
      </c>
      <c r="AB147" s="110">
        <f t="shared" si="66"/>
        <v>0.89250084071292057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2607</v>
      </c>
      <c r="G148" s="121">
        <f t="shared" si="67"/>
        <v>47395.26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3179.2682926829257</v>
      </c>
      <c r="N148" s="106">
        <f t="shared" si="61"/>
        <v>1059.7560975609751</v>
      </c>
      <c r="O148" s="123">
        <f t="shared" si="62"/>
        <v>0</v>
      </c>
      <c r="P148" s="124">
        <f t="shared" si="63"/>
        <v>-140.24390243902485</v>
      </c>
      <c r="Q148" s="125">
        <f t="shared" si="64"/>
        <v>0.88313008130081261</v>
      </c>
      <c r="R148" s="293"/>
      <c r="S148" s="47">
        <v>0.94791666666666663</v>
      </c>
      <c r="T148" s="48">
        <v>0.98208333333333331</v>
      </c>
      <c r="U148" s="111">
        <v>14.966666666666555</v>
      </c>
      <c r="V148" s="112">
        <v>49.200000000000017</v>
      </c>
      <c r="W148" s="113"/>
      <c r="X148" s="116"/>
      <c r="Y148" s="282"/>
      <c r="Z148" s="283"/>
      <c r="AA148" s="172">
        <f t="shared" si="65"/>
        <v>-420.73170731707432</v>
      </c>
      <c r="AB148" s="110">
        <f t="shared" si="66"/>
        <v>0.88313008130081272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1924</v>
      </c>
      <c r="G149" s="121">
        <f t="shared" si="67"/>
        <v>47753.68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2946.1505742237382</v>
      </c>
      <c r="N149" s="106">
        <f t="shared" si="61"/>
        <v>736.53764355593455</v>
      </c>
      <c r="O149" s="123">
        <f t="shared" si="62"/>
        <v>0</v>
      </c>
      <c r="P149" s="124">
        <f t="shared" si="63"/>
        <v>-88.462356444065449</v>
      </c>
      <c r="Q149" s="125">
        <f t="shared" si="64"/>
        <v>0.89277290127992071</v>
      </c>
      <c r="R149" s="293"/>
      <c r="S149" s="47">
        <v>0.99236111111111114</v>
      </c>
      <c r="T149" s="48">
        <v>1.0195717592592592</v>
      </c>
      <c r="U149" s="111">
        <v>14.800000000000075</v>
      </c>
      <c r="V149" s="112">
        <v>39.18333333333328</v>
      </c>
      <c r="W149" s="126"/>
      <c r="X149" s="127"/>
      <c r="Y149" s="282"/>
      <c r="Z149" s="283"/>
      <c r="AA149" s="172">
        <f t="shared" si="65"/>
        <v>-353.8494257762618</v>
      </c>
      <c r="AB149" s="110">
        <f t="shared" si="66"/>
        <v>0.89277290127992071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4188</v>
      </c>
      <c r="G150" s="121">
        <f t="shared" si="67"/>
        <v>74923.320000000007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3175.4001684919922</v>
      </c>
      <c r="N150" s="106">
        <f t="shared" si="61"/>
        <v>793.85004212299805</v>
      </c>
      <c r="O150" s="123">
        <f t="shared" si="62"/>
        <v>0</v>
      </c>
      <c r="P150" s="124">
        <f t="shared" si="63"/>
        <v>-106.14995787700195</v>
      </c>
      <c r="Q150" s="125">
        <f t="shared" si="64"/>
        <v>0.88205560235888669</v>
      </c>
      <c r="R150" s="293"/>
      <c r="S150" s="47">
        <v>1.0305555555555554</v>
      </c>
      <c r="T150" s="48">
        <v>1.0855092592592592</v>
      </c>
      <c r="U150" s="111">
        <v>15.816666666666528</v>
      </c>
      <c r="V150" s="112">
        <v>79.133333333333439</v>
      </c>
      <c r="W150" s="126"/>
      <c r="X150" s="127"/>
      <c r="Y150" s="282"/>
      <c r="Z150" s="283"/>
      <c r="AA150" s="172">
        <f t="shared" si="65"/>
        <v>-424.59983150800781</v>
      </c>
      <c r="AB150" s="110">
        <f t="shared" si="66"/>
        <v>0.88205560235888669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6234</v>
      </c>
      <c r="G151" s="121">
        <f t="shared" si="67"/>
        <v>103858.44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3176.1109538635728</v>
      </c>
      <c r="N151" s="106">
        <f t="shared" si="61"/>
        <v>635.22219077271461</v>
      </c>
      <c r="O151" s="123">
        <f t="shared" si="62"/>
        <v>0</v>
      </c>
      <c r="P151" s="124">
        <f t="shared" si="63"/>
        <v>-84.777809227285388</v>
      </c>
      <c r="Q151" s="125">
        <f t="shared" si="64"/>
        <v>0.88225304273988137</v>
      </c>
      <c r="R151" s="293"/>
      <c r="S151" s="47">
        <v>1.0959953703703704</v>
      </c>
      <c r="T151" s="48">
        <v>1.1777777777777778</v>
      </c>
      <c r="U151" s="111">
        <v>15.100000000000122</v>
      </c>
      <c r="V151" s="112">
        <v>117.76666666666664</v>
      </c>
      <c r="W151" s="126"/>
      <c r="X151" s="127"/>
      <c r="Y151" s="282"/>
      <c r="Z151" s="283"/>
      <c r="AA151" s="172">
        <f t="shared" si="65"/>
        <v>-423.88904613642717</v>
      </c>
      <c r="AB151" s="110">
        <f t="shared" si="66"/>
        <v>0.88225304273988137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3093.616288029883</v>
      </c>
      <c r="N157" s="138">
        <f>M157/L157</f>
        <v>756.21731485174917</v>
      </c>
      <c r="O157" s="139">
        <f>L157-I157</f>
        <v>0</v>
      </c>
      <c r="P157" s="140">
        <f>N157-K157</f>
        <v>-97.116018481584206</v>
      </c>
      <c r="Q157" s="141">
        <f>N157/K157</f>
        <v>0.88619216584189353</v>
      </c>
      <c r="R157" s="294"/>
      <c r="S157" s="142">
        <f>S141</f>
        <v>0.70833333333333337</v>
      </c>
      <c r="T157" s="143">
        <f>INDEX(T141:T156,COUNTA(T141:T156))</f>
        <v>1.1777777777777778</v>
      </c>
      <c r="U157" s="144"/>
      <c r="V157" s="166"/>
      <c r="W157" s="167"/>
      <c r="X157" s="138"/>
      <c r="Y157" s="285"/>
      <c r="Z157" s="286"/>
      <c r="AA157" s="174">
        <f>M157-J157</f>
        <v>-397.29280287920801</v>
      </c>
      <c r="AB157" s="141">
        <f>M157/J157</f>
        <v>0.88619216584189353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53" priority="1" operator="greaterThan">
      <formula>0</formula>
    </cfRule>
  </conditionalFormatting>
  <conditionalFormatting sqref="P5:P157 AA5:AA157">
    <cfRule type="cellIs" dxfId="152" priority="4" operator="lessThan">
      <formula>0</formula>
    </cfRule>
  </conditionalFormatting>
  <conditionalFormatting sqref="Q5:Q157 AB5:AB157">
    <cfRule type="cellIs" dxfId="151" priority="2" operator="greaterThan">
      <formula>1</formula>
    </cfRule>
    <cfRule type="cellIs" dxfId="150" priority="3" operator="lessThan">
      <formula>0.8</formula>
    </cfRule>
  </conditionalFormatting>
  <conditionalFormatting sqref="AC5:AC6 R5:R157 AC90:AC95">
    <cfRule type="cellIs" dxfId="149" priority="5" operator="lessThan">
      <formula>0.8</formula>
    </cfRule>
  </conditionalFormatting>
  <conditionalFormatting sqref="AC12:AC20">
    <cfRule type="cellIs" dxfId="148" priority="13" operator="lessThan">
      <formula>0.8</formula>
    </cfRule>
  </conditionalFormatting>
  <conditionalFormatting sqref="AC22:AC27">
    <cfRule type="cellIs" dxfId="147" priority="12" operator="lessThan">
      <formula>0.8</formula>
    </cfRule>
  </conditionalFormatting>
  <conditionalFormatting sqref="AC39">
    <cfRule type="cellIs" dxfId="146" priority="11" operator="lessThan">
      <formula>0.8</formula>
    </cfRule>
  </conditionalFormatting>
  <conditionalFormatting sqref="AC56">
    <cfRule type="cellIs" dxfId="145" priority="7" operator="lessThan">
      <formula>0.8</formula>
    </cfRule>
  </conditionalFormatting>
  <conditionalFormatting sqref="AC73:AC78">
    <cfRule type="cellIs" dxfId="144" priority="6" operator="lessThan">
      <formula>0.8</formula>
    </cfRule>
  </conditionalFormatting>
  <conditionalFormatting sqref="AC107">
    <cfRule type="cellIs" dxfId="143" priority="10" operator="lessThan">
      <formula>0.8</formula>
    </cfRule>
  </conditionalFormatting>
  <conditionalFormatting sqref="AC124">
    <cfRule type="cellIs" dxfId="142" priority="9" operator="lessThan">
      <formula>0.8</formula>
    </cfRule>
  </conditionalFormatting>
  <conditionalFormatting sqref="AC141:AC146">
    <cfRule type="cellIs" dxfId="141" priority="8" operator="lessThan">
      <formula>0.8</formula>
    </cfRule>
  </conditionalFormatting>
  <dataValidations count="1">
    <dataValidation type="list" allowBlank="1" showInputMessage="1" showErrorMessage="1" sqref="Y5:Z157" xr:uid="{655C4E33-DC14-461E-B225-8A8F80C91E7A}">
      <formula1>$Y$159:$Y$171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E5C1-2912-4B2B-B4B7-E9728D5871DE}">
  <sheetPr codeName="工作表66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L44" sqref="L44"/>
      <selection pane="bottomLeft" activeCell="AC115" sqref="AC115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62408</v>
      </c>
      <c r="E1" s="88" t="s">
        <v>3</v>
      </c>
      <c r="F1" s="89">
        <f>SUM(G5:G123)</f>
        <v>3106286.98</v>
      </c>
      <c r="G1" s="90" t="s">
        <v>84</v>
      </c>
      <c r="H1" s="91">
        <f>L21+L38+L55+L72+L89+L106+L123</f>
        <v>143.32142857142856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46119</v>
      </c>
      <c r="B2" s="343"/>
      <c r="C2" s="92" t="s">
        <v>40</v>
      </c>
      <c r="D2" s="93">
        <f>AVERAGE(N21,N38,N55,N72,N89,N106,N123)</f>
        <v>102.48041330737517</v>
      </c>
      <c r="E2" s="93" t="s">
        <v>91</v>
      </c>
      <c r="F2" s="94">
        <f>F1/D1</f>
        <v>49.773858800153825</v>
      </c>
      <c r="G2" s="95" t="s">
        <v>92</v>
      </c>
      <c r="H2" s="96">
        <f>COUNT(H5:H123)</f>
        <v>1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51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3893</v>
      </c>
      <c r="G5" s="148">
        <f t="shared" ref="G5:G7" si="0">E5*F5</f>
        <v>221005.61000000002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1785.7798165137617</v>
      </c>
      <c r="N5" s="152">
        <f>M5/L5</f>
        <v>74.407492354740072</v>
      </c>
      <c r="O5" s="154">
        <f>L5-I5</f>
        <v>0</v>
      </c>
      <c r="P5" s="155">
        <f>N5-K5</f>
        <v>-8.9258409785932571</v>
      </c>
      <c r="Q5" s="156">
        <f>N5/K5</f>
        <v>0.89288990825688086</v>
      </c>
      <c r="R5" s="292">
        <f>Q21</f>
        <v>0.8933767559546737</v>
      </c>
      <c r="S5" s="157">
        <v>0.29180555555555554</v>
      </c>
      <c r="T5" s="158">
        <v>0.38263888888888886</v>
      </c>
      <c r="U5" s="159"/>
      <c r="V5" s="160">
        <v>130.79999999999998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-214.22018348623828</v>
      </c>
      <c r="AF5" s="132">
        <f>M5/J5</f>
        <v>0.89288990825688086</v>
      </c>
      <c r="AG5" s="367">
        <f>AF21</f>
        <v>0.8933767559546737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2338</v>
      </c>
      <c r="G6" s="103">
        <f t="shared" si="0"/>
        <v>180820.92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1788.1453154875726</v>
      </c>
      <c r="N6" s="106">
        <f>M6/L6</f>
        <v>77.745448499459684</v>
      </c>
      <c r="O6" s="108">
        <f>L6-I6</f>
        <v>0</v>
      </c>
      <c r="P6" s="109">
        <f>N6-K6</f>
        <v>-9.2110732396707533</v>
      </c>
      <c r="Q6" s="110">
        <f>N6/K6</f>
        <v>0.8940726577437863</v>
      </c>
      <c r="R6" s="293"/>
      <c r="S6" s="47">
        <v>0.38611111111111113</v>
      </c>
      <c r="T6" s="48">
        <v>0.44059027777777776</v>
      </c>
      <c r="U6" s="111">
        <v>5.0000000000000622</v>
      </c>
      <c r="V6" s="112">
        <v>78.44999999999996</v>
      </c>
      <c r="W6" s="113">
        <v>0.44059027777777776</v>
      </c>
      <c r="X6" s="116">
        <v>0.47916666666666663</v>
      </c>
      <c r="Y6" s="12"/>
      <c r="Z6" s="198"/>
      <c r="AA6" s="282"/>
      <c r="AB6" s="283"/>
      <c r="AC6" s="12">
        <v>2</v>
      </c>
      <c r="AD6" s="198"/>
      <c r="AE6" s="117">
        <f>M6-J6</f>
        <v>-211.85468451242741</v>
      </c>
      <c r="AF6" s="110">
        <f>M6/J6</f>
        <v>0.8940726577437863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5752</v>
      </c>
      <c r="G7" s="103">
        <f t="shared" si="0"/>
        <v>342359.04000000004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1786.3354037267081</v>
      </c>
      <c r="N7" s="106">
        <f>M7/L7</f>
        <v>74.430641821946168</v>
      </c>
      <c r="O7" s="108">
        <f>L7-I7</f>
        <v>0</v>
      </c>
      <c r="P7" s="109">
        <f>N7-K7</f>
        <v>-8.902691511387161</v>
      </c>
      <c r="Q7" s="110">
        <f>N7/K7</f>
        <v>0.89316770186335404</v>
      </c>
      <c r="R7" s="293"/>
      <c r="S7" s="47">
        <v>0.47916666666666663</v>
      </c>
      <c r="T7" s="48">
        <v>0.61333333333333329</v>
      </c>
      <c r="U7" s="111">
        <v>55.549999999999969</v>
      </c>
      <c r="V7" s="112">
        <v>193.2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-213.66459627329186</v>
      </c>
      <c r="AF7" s="110">
        <f>M7/J7</f>
        <v>0.89316770186335404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1786.7535119093475</v>
      </c>
      <c r="N21" s="138">
        <f>M21/L21</f>
        <v>75.496627263775238</v>
      </c>
      <c r="O21" s="139">
        <f>L21-I21</f>
        <v>0</v>
      </c>
      <c r="P21" s="140">
        <f>N21-K21</f>
        <v>-9.0104149897458825</v>
      </c>
      <c r="Q21" s="141">
        <f>N21/K21</f>
        <v>0.8933767559546737</v>
      </c>
      <c r="R21" s="294"/>
      <c r="S21" s="142">
        <f>S5</f>
        <v>0.29180555555555554</v>
      </c>
      <c r="T21" s="143">
        <f>INDEX(T5:T20,COUNTA(T5:T20))</f>
        <v>0.61333333333333329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>M21-J21</f>
        <v>-213.24648809065252</v>
      </c>
      <c r="AF21" s="141">
        <f>M21/J21</f>
        <v>0.8933767559546737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3252</v>
      </c>
      <c r="G22" s="148">
        <f t="shared" ref="G22:G25" si="5">E22*F22</f>
        <v>174827.51999999999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1786.8131868131875</v>
      </c>
      <c r="N22" s="152">
        <f>M22/L22</f>
        <v>89.340659340659371</v>
      </c>
      <c r="O22" s="154">
        <f>L22-I22</f>
        <v>0</v>
      </c>
      <c r="P22" s="155">
        <f>N22-K22</f>
        <v>-10.659340659340629</v>
      </c>
      <c r="Q22" s="156">
        <f>N22/K22</f>
        <v>0.89340659340659367</v>
      </c>
      <c r="R22" s="292">
        <f>Q38</f>
        <v>0.88307901332113514</v>
      </c>
      <c r="S22" s="157">
        <v>0.25</v>
      </c>
      <c r="T22" s="158">
        <v>0.32583333333333331</v>
      </c>
      <c r="U22" s="159"/>
      <c r="V22" s="160">
        <v>109.19999999999996</v>
      </c>
      <c r="W22" s="97"/>
      <c r="X22" s="98"/>
      <c r="Y22" s="12"/>
      <c r="Z22" s="198"/>
      <c r="AA22" s="295"/>
      <c r="AB22" s="296"/>
      <c r="AC22" s="12">
        <v>3</v>
      </c>
      <c r="AD22" s="198"/>
      <c r="AE22" s="115">
        <f>M22-J22</f>
        <v>-213.18681318681251</v>
      </c>
      <c r="AF22" s="156">
        <f>M22/J22</f>
        <v>0.89340659340659379</v>
      </c>
      <c r="AG22" s="362">
        <f>AF38</f>
        <v>0.89334737394114838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2005</v>
      </c>
      <c r="G23" s="103">
        <f t="shared" si="5"/>
        <v>94976.849999999991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1785.7496288965858</v>
      </c>
      <c r="N23" s="106">
        <f>M23/L23</f>
        <v>81.170437677117533</v>
      </c>
      <c r="O23" s="108">
        <f>L23-I23</f>
        <v>1</v>
      </c>
      <c r="P23" s="109">
        <f>N23-K23</f>
        <v>-14.067657560977707</v>
      </c>
      <c r="Q23" s="110">
        <f>N23/K23</f>
        <v>0.85228959560973405</v>
      </c>
      <c r="R23" s="293"/>
      <c r="S23" s="47">
        <v>0.32916666666666666</v>
      </c>
      <c r="T23" s="48">
        <v>0.37594907407407407</v>
      </c>
      <c r="U23" s="111">
        <v>4.8000000000000309</v>
      </c>
      <c r="V23" s="112">
        <v>67.366666666666674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-214.25037110341418</v>
      </c>
      <c r="AF23" s="110">
        <f>M23/J23</f>
        <v>0.89287481444829286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2506</v>
      </c>
      <c r="G24" s="103">
        <f t="shared" si="5"/>
        <v>179304.3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1787.5173370319005</v>
      </c>
      <c r="N24" s="106">
        <f>M24/L24</f>
        <v>81.250788046904574</v>
      </c>
      <c r="O24" s="108">
        <f>L24-I24</f>
        <v>0</v>
      </c>
      <c r="P24" s="109">
        <f>N24-K24</f>
        <v>-9.658302862186332</v>
      </c>
      <c r="Q24" s="110">
        <f>N24/K24</f>
        <v>0.89375866851595032</v>
      </c>
      <c r="R24" s="293"/>
      <c r="S24" s="47">
        <v>0.37986111111111109</v>
      </c>
      <c r="T24" s="48">
        <v>0.43827546296296294</v>
      </c>
      <c r="U24" s="111">
        <v>5.633333333333308</v>
      </c>
      <c r="V24" s="112">
        <v>84.116666666666646</v>
      </c>
      <c r="W24" s="113">
        <v>0.43827546296296294</v>
      </c>
      <c r="X24" s="116">
        <v>0.47741898148148149</v>
      </c>
      <c r="Y24" s="12"/>
      <c r="Z24" s="198"/>
      <c r="AA24" s="282"/>
      <c r="AB24" s="283"/>
      <c r="AC24" s="12">
        <v>3</v>
      </c>
      <c r="AD24" s="198"/>
      <c r="AE24" s="117">
        <f>M24-J24</f>
        <v>-212.48266296809948</v>
      </c>
      <c r="AF24" s="110">
        <f>M24/J24</f>
        <v>0.89375866851595032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3291</v>
      </c>
      <c r="G25" s="103">
        <f t="shared" si="5"/>
        <v>195946.13999999998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1786.6988387875126</v>
      </c>
      <c r="N25" s="106">
        <f>M25/L25</f>
        <v>77.682558208152727</v>
      </c>
      <c r="O25" s="108">
        <f>L25-I25</f>
        <v>0</v>
      </c>
      <c r="P25" s="109">
        <f>N25-K25</f>
        <v>-9.27396353097771</v>
      </c>
      <c r="Q25" s="110">
        <f>N25/K25</f>
        <v>0.89334941939375634</v>
      </c>
      <c r="R25" s="293"/>
      <c r="S25" s="47">
        <v>0.47741898148148149</v>
      </c>
      <c r="T25" s="48">
        <v>0.5541666666666667</v>
      </c>
      <c r="U25" s="111">
        <v>56.36666666666671</v>
      </c>
      <c r="V25" s="112">
        <v>110.51666666666671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-213.30116121248739</v>
      </c>
      <c r="AF25" s="110">
        <f>M25/J25</f>
        <v>0.89334941939375634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1786.6947478822967</v>
      </c>
      <c r="N38" s="138">
        <f>M38/L38</f>
        <v>82.146884960105595</v>
      </c>
      <c r="O38" s="139">
        <f>L38-I38</f>
        <v>0.25</v>
      </c>
      <c r="P38" s="140">
        <f>N38-K38</f>
        <v>-10.876370853847888</v>
      </c>
      <c r="Q38" s="141">
        <f>N38/K38</f>
        <v>0.88307901332113514</v>
      </c>
      <c r="R38" s="294"/>
      <c r="S38" s="142">
        <f>S22</f>
        <v>0.25</v>
      </c>
      <c r="T38" s="143">
        <f>INDEX(T22:T37,COUNTA(T22:T37))</f>
        <v>0.5541666666666667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10</v>
      </c>
      <c r="AD38" s="180">
        <f>SUM(AD22:AD37)</f>
        <v>0</v>
      </c>
      <c r="AE38" s="168">
        <f>M38-J38</f>
        <v>-213.30525211770328</v>
      </c>
      <c r="AF38" s="141">
        <f>M38/J38</f>
        <v>0.89334737394114838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2026</v>
      </c>
      <c r="G39" s="148">
        <f t="shared" ref="G39:G41" si="9">E39*F39</f>
        <v>120222.84000000001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1788.0853150281921</v>
      </c>
      <c r="N39" s="152">
        <f>M39/L39</f>
        <v>74.503554792841342</v>
      </c>
      <c r="O39" s="154">
        <f>L39-I39</f>
        <v>0</v>
      </c>
      <c r="P39" s="155">
        <f>N39-K39</f>
        <v>-8.8297785404919864</v>
      </c>
      <c r="Q39" s="156">
        <f>N39/K39</f>
        <v>0.89404265751409617</v>
      </c>
      <c r="R39" s="292">
        <f>Q55</f>
        <v>0.89407667197424734</v>
      </c>
      <c r="S39" s="157">
        <v>0.29167824074074072</v>
      </c>
      <c r="T39" s="158">
        <v>0.33888888888888891</v>
      </c>
      <c r="U39" s="159"/>
      <c r="V39" s="160">
        <v>67.983333333333377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-211.9146849718079</v>
      </c>
      <c r="AF39" s="156">
        <f>M39/J39</f>
        <v>0.89404265751409606</v>
      </c>
      <c r="AG39" s="277">
        <f>AF55</f>
        <v>0.89407667197424734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4353</v>
      </c>
      <c r="G40" s="103">
        <f t="shared" si="9"/>
        <v>255390.51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1787.6796714579061</v>
      </c>
      <c r="N40" s="106">
        <f>M40/L40</f>
        <v>77.725203106865479</v>
      </c>
      <c r="O40" s="108">
        <f>L40-I40</f>
        <v>0</v>
      </c>
      <c r="P40" s="109">
        <f>N40-K40</f>
        <v>-9.2313186322649585</v>
      </c>
      <c r="Q40" s="110">
        <f>N40/K40</f>
        <v>0.89383983572895298</v>
      </c>
      <c r="R40" s="293"/>
      <c r="S40" s="47">
        <v>0.34236111111111112</v>
      </c>
      <c r="T40" s="48">
        <v>0.44381944444444443</v>
      </c>
      <c r="U40" s="111">
        <v>4.9999999999999822</v>
      </c>
      <c r="V40" s="112">
        <v>146.09999999999997</v>
      </c>
      <c r="W40" s="113">
        <v>0.44381944444444443</v>
      </c>
      <c r="X40" s="116">
        <v>0.48288194444444443</v>
      </c>
      <c r="Y40" s="12"/>
      <c r="Z40" s="198"/>
      <c r="AA40" s="282"/>
      <c r="AB40" s="283"/>
      <c r="AC40" s="12">
        <v>3</v>
      </c>
      <c r="AD40" s="198"/>
      <c r="AE40" s="117">
        <f>M40-J40</f>
        <v>-212.32032854209388</v>
      </c>
      <c r="AF40" s="110">
        <f>M40/J40</f>
        <v>0.89383983572895309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2136</v>
      </c>
      <c r="G41" s="103">
        <f t="shared" si="9"/>
        <v>165219.59999999998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1788.6950453593856</v>
      </c>
      <c r="N41" s="106">
        <f>M41/L41</f>
        <v>68.795963283053297</v>
      </c>
      <c r="O41" s="108">
        <f>L41-I41</f>
        <v>0</v>
      </c>
      <c r="P41" s="109">
        <f>N41-K41</f>
        <v>-8.127113640023623</v>
      </c>
      <c r="Q41" s="110">
        <f>N41/K41</f>
        <v>0.89434752267969286</v>
      </c>
      <c r="R41" s="293"/>
      <c r="S41" s="47">
        <v>0.48288194444444443</v>
      </c>
      <c r="T41" s="48">
        <v>0.53263888888888888</v>
      </c>
      <c r="U41" s="111">
        <v>56.25</v>
      </c>
      <c r="V41" s="112">
        <v>71.650000000000006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-211.30495464061437</v>
      </c>
      <c r="AF41" s="110">
        <f>M41/J41</f>
        <v>0.89434752267969286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1788.1533439484947</v>
      </c>
      <c r="N55" s="138">
        <f t="shared" ref="N55:N62" si="13">M55/L55</f>
        <v>73.485753860897049</v>
      </c>
      <c r="O55" s="139">
        <f t="shared" ref="O55:O62" si="14">L55-I55</f>
        <v>0</v>
      </c>
      <c r="P55" s="140">
        <f t="shared" ref="P55:P62" si="15">N55-K55</f>
        <v>-8.7060269610207683</v>
      </c>
      <c r="Q55" s="141">
        <f t="shared" ref="Q55:Q62" si="16">N55/K55</f>
        <v>0.89407667197424734</v>
      </c>
      <c r="R55" s="294"/>
      <c r="S55" s="142">
        <f>S39</f>
        <v>0.29167824074074072</v>
      </c>
      <c r="T55" s="143">
        <f>INDEX(T39:T54,COUNTA(T39:T54))</f>
        <v>0.53263888888888888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6</v>
      </c>
      <c r="AD55" s="191">
        <f>SUM(AD39:AD54)</f>
        <v>0</v>
      </c>
      <c r="AE55" s="168">
        <f t="shared" ref="AE55:AE62" si="17">M55-J55</f>
        <v>-211.84665605150531</v>
      </c>
      <c r="AF55" s="141">
        <f t="shared" ref="AF55:AF62" si="18">M55/J55</f>
        <v>0.89407667197424734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3366</v>
      </c>
      <c r="G56" s="148">
        <f t="shared" ref="G56:G62" si="19">E56*F56</f>
        <v>66310.2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 t="shared" ref="M56:M62" si="20">F56/V56*60</f>
        <v>1079.6151104775481</v>
      </c>
      <c r="N56" s="152">
        <f t="shared" si="13"/>
        <v>83.047316190580631</v>
      </c>
      <c r="O56" s="154">
        <f t="shared" si="14"/>
        <v>0</v>
      </c>
      <c r="P56" s="155">
        <f t="shared" si="15"/>
        <v>-9.2603761171116759</v>
      </c>
      <c r="Q56" s="156">
        <f t="shared" si="16"/>
        <v>0.89967925873129018</v>
      </c>
      <c r="R56" s="292">
        <f>Q72</f>
        <v>0.87731099395389933</v>
      </c>
      <c r="S56" s="157">
        <v>0.20833333333333334</v>
      </c>
      <c r="T56" s="158">
        <v>0.33824074074074073</v>
      </c>
      <c r="U56" s="159"/>
      <c r="V56" s="160">
        <v>187.06666666666666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-120.38488952245189</v>
      </c>
      <c r="AF56" s="156">
        <f t="shared" si="18"/>
        <v>0.89967925873129007</v>
      </c>
      <c r="AG56" s="277">
        <f>AF72</f>
        <v>0.87731099395389944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550</v>
      </c>
      <c r="G57" s="103">
        <f t="shared" si="19"/>
        <v>14877.5</v>
      </c>
      <c r="H57" s="26"/>
      <c r="I57" s="104">
        <v>6</v>
      </c>
      <c r="J57" s="105">
        <v>3273</v>
      </c>
      <c r="K57" s="106">
        <f t="shared" ref="K57:K62" si="21">J57/I57</f>
        <v>545.5</v>
      </c>
      <c r="L57" s="107">
        <v>6</v>
      </c>
      <c r="M57" s="105">
        <f t="shared" si="20"/>
        <v>2964.0718562874372</v>
      </c>
      <c r="N57" s="106">
        <f t="shared" si="13"/>
        <v>494.01197604790622</v>
      </c>
      <c r="O57" s="108">
        <f t="shared" si="14"/>
        <v>0</v>
      </c>
      <c r="P57" s="109">
        <f t="shared" si="15"/>
        <v>-51.488023952093783</v>
      </c>
      <c r="Q57" s="110">
        <f t="shared" si="16"/>
        <v>0.90561315499157879</v>
      </c>
      <c r="R57" s="293"/>
      <c r="S57" s="47">
        <v>0.34166666666666667</v>
      </c>
      <c r="T57" s="48">
        <v>0.34939814814814812</v>
      </c>
      <c r="U57" s="111">
        <v>4.9333333333333584</v>
      </c>
      <c r="V57" s="112">
        <v>11.133333333333288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-308.92814371256281</v>
      </c>
      <c r="AF57" s="110">
        <f t="shared" si="18"/>
        <v>0.90561315499157868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1043</v>
      </c>
      <c r="G58" s="103">
        <f t="shared" si="19"/>
        <v>27337.030000000002</v>
      </c>
      <c r="H58" s="26"/>
      <c r="I58" s="104">
        <v>6</v>
      </c>
      <c r="J58" s="105">
        <v>3273</v>
      </c>
      <c r="K58" s="106">
        <f t="shared" si="21"/>
        <v>545.5</v>
      </c>
      <c r="L58" s="107">
        <v>6</v>
      </c>
      <c r="M58" s="105">
        <f t="shared" si="20"/>
        <v>2965.8767772511815</v>
      </c>
      <c r="N58" s="106">
        <f t="shared" si="13"/>
        <v>494.31279620853024</v>
      </c>
      <c r="O58" s="108">
        <f t="shared" si="14"/>
        <v>0</v>
      </c>
      <c r="P58" s="109">
        <f t="shared" si="15"/>
        <v>-51.187203791469756</v>
      </c>
      <c r="Q58" s="110">
        <f t="shared" si="16"/>
        <v>0.90616461266458337</v>
      </c>
      <c r="R58" s="293"/>
      <c r="S58" s="47">
        <v>0.35277777777777775</v>
      </c>
      <c r="T58" s="48">
        <v>0.36743055555555554</v>
      </c>
      <c r="U58" s="111">
        <v>4.8666666666666547</v>
      </c>
      <c r="V58" s="112">
        <v>21.100000000000023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-307.12322274881853</v>
      </c>
      <c r="AF58" s="110">
        <f t="shared" si="18"/>
        <v>0.90616461266458337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1167</v>
      </c>
      <c r="G59" s="103">
        <f t="shared" si="19"/>
        <v>25580.640000000003</v>
      </c>
      <c r="H59" s="26"/>
      <c r="I59" s="104">
        <v>6</v>
      </c>
      <c r="J59" s="105">
        <v>3600</v>
      </c>
      <c r="K59" s="106">
        <f t="shared" si="21"/>
        <v>600</v>
      </c>
      <c r="L59" s="107">
        <v>6</v>
      </c>
      <c r="M59" s="105">
        <f t="shared" si="20"/>
        <v>3264.3356643356528</v>
      </c>
      <c r="N59" s="106">
        <f t="shared" si="13"/>
        <v>544.05594405594218</v>
      </c>
      <c r="O59" s="108">
        <f t="shared" si="14"/>
        <v>0</v>
      </c>
      <c r="P59" s="109">
        <f t="shared" si="15"/>
        <v>-55.944055944057823</v>
      </c>
      <c r="Q59" s="110">
        <f t="shared" si="16"/>
        <v>0.90675990675990359</v>
      </c>
      <c r="R59" s="293"/>
      <c r="S59" s="47">
        <v>0.37083333333333329</v>
      </c>
      <c r="T59" s="48">
        <v>0.38572916666666668</v>
      </c>
      <c r="U59" s="111">
        <v>4.8999999999999666</v>
      </c>
      <c r="V59" s="112">
        <v>21.450000000000074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-335.66433566434716</v>
      </c>
      <c r="AF59" s="200">
        <f t="shared" si="18"/>
        <v>0.90675990675990359</v>
      </c>
      <c r="AG59" s="278"/>
    </row>
    <row r="60" spans="1:33" ht="15.75" customHeight="1">
      <c r="A60" s="299"/>
      <c r="B60" s="100" t="s">
        <v>206</v>
      </c>
      <c r="C60" s="366" t="s">
        <v>229</v>
      </c>
      <c r="D60" s="366"/>
      <c r="E60" s="101">
        <v>30.36</v>
      </c>
      <c r="F60" s="105">
        <v>3776</v>
      </c>
      <c r="G60" s="103">
        <f t="shared" si="19"/>
        <v>114639.36</v>
      </c>
      <c r="H60" s="13">
        <v>2</v>
      </c>
      <c r="I60" s="104">
        <v>11</v>
      </c>
      <c r="J60" s="105">
        <v>3000</v>
      </c>
      <c r="K60" s="106">
        <f t="shared" si="21"/>
        <v>272.72727272727275</v>
      </c>
      <c r="L60" s="107">
        <v>11</v>
      </c>
      <c r="M60" s="105">
        <f t="shared" si="20"/>
        <v>2448.8560619708178</v>
      </c>
      <c r="N60" s="106">
        <f t="shared" si="13"/>
        <v>222.62327836098345</v>
      </c>
      <c r="O60" s="108">
        <f t="shared" si="14"/>
        <v>0</v>
      </c>
      <c r="P60" s="109">
        <f t="shared" si="15"/>
        <v>-50.103994366289299</v>
      </c>
      <c r="Q60" s="110">
        <f t="shared" si="16"/>
        <v>0.81628535399027258</v>
      </c>
      <c r="R60" s="293"/>
      <c r="S60" s="47">
        <v>0.38922453703703702</v>
      </c>
      <c r="T60" s="48">
        <v>0.45347222222222217</v>
      </c>
      <c r="U60" s="111">
        <v>5.0333333333332941</v>
      </c>
      <c r="V60" s="112">
        <v>92.516666666666609</v>
      </c>
      <c r="W60" s="113">
        <v>0.45347222222222217</v>
      </c>
      <c r="X60" s="116">
        <v>0.49255787037037035</v>
      </c>
      <c r="Y60" s="12"/>
      <c r="Z60" s="198"/>
      <c r="AA60" s="282"/>
      <c r="AB60" s="283"/>
      <c r="AC60" s="12">
        <v>3</v>
      </c>
      <c r="AD60" s="198"/>
      <c r="AE60" s="199">
        <f t="shared" si="17"/>
        <v>-551.14393802918221</v>
      </c>
      <c r="AF60" s="200">
        <f t="shared" si="18"/>
        <v>0.81628535399027258</v>
      </c>
      <c r="AG60" s="278"/>
    </row>
    <row r="61" spans="1:33" ht="15.75" customHeight="1">
      <c r="A61" s="299"/>
      <c r="B61" s="100" t="s">
        <v>176</v>
      </c>
      <c r="C61" s="366" t="s">
        <v>177</v>
      </c>
      <c r="D61" s="366"/>
      <c r="E61" s="101">
        <v>29.97</v>
      </c>
      <c r="F61" s="105">
        <v>2720</v>
      </c>
      <c r="G61" s="121">
        <f t="shared" si="19"/>
        <v>81518.399999999994</v>
      </c>
      <c r="H61" s="122"/>
      <c r="I61" s="104">
        <v>21</v>
      </c>
      <c r="J61" s="105">
        <v>2790</v>
      </c>
      <c r="K61" s="106">
        <f t="shared" si="21"/>
        <v>132.85714285714286</v>
      </c>
      <c r="L61" s="107">
        <v>21</v>
      </c>
      <c r="M61" s="105">
        <f t="shared" si="20"/>
        <v>2483.3882830332241</v>
      </c>
      <c r="N61" s="106">
        <f t="shared" si="13"/>
        <v>118.256584906344</v>
      </c>
      <c r="O61" s="108">
        <f t="shared" si="14"/>
        <v>0</v>
      </c>
      <c r="P61" s="109">
        <f t="shared" si="15"/>
        <v>-14.600557950798859</v>
      </c>
      <c r="Q61" s="110">
        <f t="shared" si="16"/>
        <v>0.89010332725205166</v>
      </c>
      <c r="R61" s="293"/>
      <c r="S61" s="47">
        <v>0.49255787037037035</v>
      </c>
      <c r="T61" s="48">
        <v>0.53819444444444442</v>
      </c>
      <c r="U61" s="111">
        <v>56.283333333333388</v>
      </c>
      <c r="V61" s="112">
        <v>65.716666666666654</v>
      </c>
      <c r="W61" s="113"/>
      <c r="X61" s="116"/>
      <c r="Y61" s="12"/>
      <c r="Z61" s="198"/>
      <c r="AA61" s="282"/>
      <c r="AB61" s="283"/>
      <c r="AC61" s="12">
        <v>2</v>
      </c>
      <c r="AD61" s="198"/>
      <c r="AE61" s="199">
        <f t="shared" si="17"/>
        <v>-306.61171696677593</v>
      </c>
      <c r="AF61" s="200">
        <f t="shared" si="18"/>
        <v>0.89010332725205166</v>
      </c>
      <c r="AG61" s="278"/>
    </row>
    <row r="62" spans="1:33" ht="15.75" customHeight="1">
      <c r="A62" s="299"/>
      <c r="B62" s="100" t="s">
        <v>206</v>
      </c>
      <c r="C62" s="366" t="s">
        <v>229</v>
      </c>
      <c r="D62" s="366"/>
      <c r="E62" s="101">
        <v>30.36</v>
      </c>
      <c r="F62" s="105">
        <v>4707</v>
      </c>
      <c r="G62" s="121">
        <f t="shared" si="19"/>
        <v>142904.51999999999</v>
      </c>
      <c r="H62" s="62"/>
      <c r="I62" s="104">
        <v>11</v>
      </c>
      <c r="J62" s="105">
        <v>3000</v>
      </c>
      <c r="K62" s="106">
        <f t="shared" si="21"/>
        <v>272.72727272727275</v>
      </c>
      <c r="L62" s="107">
        <v>11</v>
      </c>
      <c r="M62" s="105">
        <f t="shared" si="20"/>
        <v>2459.3904208998561</v>
      </c>
      <c r="N62" s="106">
        <f t="shared" si="13"/>
        <v>223.58094735453236</v>
      </c>
      <c r="O62" s="123">
        <f t="shared" si="14"/>
        <v>0</v>
      </c>
      <c r="P62" s="124">
        <f t="shared" si="15"/>
        <v>-49.146325372740392</v>
      </c>
      <c r="Q62" s="125">
        <f t="shared" si="16"/>
        <v>0.81979680696661861</v>
      </c>
      <c r="R62" s="293"/>
      <c r="S62" s="47">
        <v>0.5424768518518519</v>
      </c>
      <c r="T62" s="48">
        <v>0.62222222222222223</v>
      </c>
      <c r="U62" s="111">
        <v>6.166666666666778</v>
      </c>
      <c r="V62" s="112">
        <v>114.83333333333327</v>
      </c>
      <c r="W62" s="113"/>
      <c r="X62" s="116"/>
      <c r="Y62" s="12"/>
      <c r="Z62" s="198"/>
      <c r="AA62" s="282"/>
      <c r="AB62" s="283"/>
      <c r="AC62" s="12">
        <v>3</v>
      </c>
      <c r="AD62" s="198"/>
      <c r="AE62" s="199">
        <f t="shared" si="17"/>
        <v>-540.60957910014395</v>
      </c>
      <c r="AF62" s="200">
        <f t="shared" si="18"/>
        <v>0.81979680696661872</v>
      </c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2">AVERAGE(I56:I71)</f>
        <v>10.571428571428571</v>
      </c>
      <c r="J72" s="137">
        <f t="shared" si="22"/>
        <v>2876.5714285714284</v>
      </c>
      <c r="K72" s="138">
        <f t="shared" ref="K72" si="23">J72/I72</f>
        <v>272.10810810810813</v>
      </c>
      <c r="L72" s="136">
        <f t="shared" ref="L72:M72" si="24">AVERAGE(L56:L71)</f>
        <v>10.571428571428571</v>
      </c>
      <c r="M72" s="137">
        <f t="shared" si="24"/>
        <v>2523.6477391793883</v>
      </c>
      <c r="N72" s="138">
        <f>M72/L72</f>
        <v>238.72343478723943</v>
      </c>
      <c r="O72" s="139">
        <f>L72-I72</f>
        <v>0</v>
      </c>
      <c r="P72" s="140">
        <f>N72-K72</f>
        <v>-33.3846733208687</v>
      </c>
      <c r="Q72" s="141">
        <f>N72/K72</f>
        <v>0.87731099395389933</v>
      </c>
      <c r="R72" s="294"/>
      <c r="S72" s="142">
        <f>S56</f>
        <v>0.20833333333333334</v>
      </c>
      <c r="T72" s="143">
        <f>INDEX(T56:T71,COUNTA(T56:T71))</f>
        <v>0.62222222222222223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15</v>
      </c>
      <c r="AD72" s="191">
        <f>SUM(AD56:AD71)</f>
        <v>0</v>
      </c>
      <c r="AE72" s="168">
        <f>M72-J72</f>
        <v>-352.92368939204016</v>
      </c>
      <c r="AF72" s="141">
        <f>M72/J72</f>
        <v>0.87731099395389944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1336</v>
      </c>
      <c r="G73" s="148">
        <f t="shared" ref="G73:G74" si="25">E73*F73</f>
        <v>77715.12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1606.9495489475435</v>
      </c>
      <c r="N73" s="152">
        <f>M73/L73</f>
        <v>84.576292049870702</v>
      </c>
      <c r="O73" s="154">
        <f>L73-I73</f>
        <v>0</v>
      </c>
      <c r="P73" s="155">
        <f>N73-K73</f>
        <v>-10.160550055392463</v>
      </c>
      <c r="Q73" s="156">
        <f>N73/K73</f>
        <v>0.89274974941530183</v>
      </c>
      <c r="R73" s="292">
        <f>Q89</f>
        <v>0.89274631771152368</v>
      </c>
      <c r="S73" s="157">
        <v>0.70841435185185186</v>
      </c>
      <c r="T73" s="158">
        <v>0.74305555555555558</v>
      </c>
      <c r="U73" s="159"/>
      <c r="V73" s="160">
        <v>49.883333333333354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-193.05045105245654</v>
      </c>
      <c r="AF73" s="156">
        <f>M73/J73</f>
        <v>0.89274974941530194</v>
      </c>
      <c r="AG73" s="277">
        <f>AF89</f>
        <v>0.89274631771152357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2651</v>
      </c>
      <c r="G74" s="103">
        <f t="shared" si="25"/>
        <v>119241.98</v>
      </c>
      <c r="H74" s="26"/>
      <c r="I74" s="104">
        <v>21</v>
      </c>
      <c r="J74" s="105">
        <v>1800</v>
      </c>
      <c r="K74" s="106">
        <f t="shared" ref="K74" si="26">J74/I74</f>
        <v>85.714285714285708</v>
      </c>
      <c r="L74" s="107">
        <v>21</v>
      </c>
      <c r="M74" s="105">
        <f>F74/V74*60</f>
        <v>1606.9371948139415</v>
      </c>
      <c r="N74" s="106">
        <f>M74/L74</f>
        <v>76.520818800663875</v>
      </c>
      <c r="O74" s="108">
        <f>L74-I74</f>
        <v>0</v>
      </c>
      <c r="P74" s="109">
        <f>N74-K74</f>
        <v>-9.1934669136218332</v>
      </c>
      <c r="Q74" s="110">
        <f>N74/K74</f>
        <v>0.89274288600774532</v>
      </c>
      <c r="R74" s="293"/>
      <c r="S74" s="47">
        <v>0.74653935185185183</v>
      </c>
      <c r="T74" s="48">
        <v>0.81527777777777777</v>
      </c>
      <c r="U74" s="111">
        <v>5.0166666666665982</v>
      </c>
      <c r="V74" s="112">
        <v>98.983333333333348</v>
      </c>
      <c r="W74" s="113"/>
      <c r="X74" s="116"/>
      <c r="Y74" s="12"/>
      <c r="Z74" s="198"/>
      <c r="AA74" s="282"/>
      <c r="AB74" s="283"/>
      <c r="AC74" s="12">
        <v>2</v>
      </c>
      <c r="AD74" s="198"/>
      <c r="AE74" s="117">
        <f>M74-J74</f>
        <v>-193.06280518605854</v>
      </c>
      <c r="AF74" s="110">
        <f>M74/J74</f>
        <v>0.89274288600774521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7">AVERAGE(I73:I88)</f>
        <v>20</v>
      </c>
      <c r="J89" s="137">
        <f t="shared" si="27"/>
        <v>1800</v>
      </c>
      <c r="K89" s="138">
        <f t="shared" ref="K89" si="28">J89/I89</f>
        <v>90</v>
      </c>
      <c r="L89" s="136">
        <f t="shared" ref="L89:M89" si="29">AVERAGE(L73:L88)</f>
        <v>20</v>
      </c>
      <c r="M89" s="137">
        <f t="shared" si="29"/>
        <v>1606.9433718807425</v>
      </c>
      <c r="N89" s="138">
        <f>M89/L89</f>
        <v>80.347168594037129</v>
      </c>
      <c r="O89" s="139">
        <f>L89-I89</f>
        <v>0</v>
      </c>
      <c r="P89" s="140">
        <f>N89-K89</f>
        <v>-9.6528314059628713</v>
      </c>
      <c r="Q89" s="141">
        <f>N89/K89</f>
        <v>0.89274631771152368</v>
      </c>
      <c r="R89" s="294"/>
      <c r="S89" s="142">
        <f>S73</f>
        <v>0.70841435185185186</v>
      </c>
      <c r="T89" s="143">
        <f>INDEX(T73:T88,COUNTA(T73:T88))</f>
        <v>0.81527777777777777</v>
      </c>
      <c r="U89" s="144"/>
      <c r="V89" s="166"/>
      <c r="W89" s="167"/>
      <c r="X89" s="138"/>
      <c r="Y89" s="179">
        <f t="shared" ref="Y89:Z89" si="30">SUM(Y73:Y88)</f>
        <v>0</v>
      </c>
      <c r="Z89" s="180">
        <f t="shared" si="30"/>
        <v>0</v>
      </c>
      <c r="AA89" s="285"/>
      <c r="AB89" s="286"/>
      <c r="AC89" s="179">
        <f t="shared" ref="AC89:AD89" si="31">SUM(AC73:AC88)</f>
        <v>3</v>
      </c>
      <c r="AD89" s="180">
        <f t="shared" si="31"/>
        <v>0</v>
      </c>
      <c r="AE89" s="168">
        <f>M89-J89</f>
        <v>-193.05662811925754</v>
      </c>
      <c r="AF89" s="141">
        <f>M89/J89</f>
        <v>0.89274631771152357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1118</v>
      </c>
      <c r="G90" s="148">
        <f t="shared" ref="G90:G91" si="32">E90*F90</f>
        <v>60472.62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1788.0053309640134</v>
      </c>
      <c r="N90" s="152">
        <f>M90/L90</f>
        <v>89.400266548200676</v>
      </c>
      <c r="O90" s="154">
        <f>L90-I90</f>
        <v>1</v>
      </c>
      <c r="P90" s="155">
        <f>N90-K90</f>
        <v>-15.862891346536159</v>
      </c>
      <c r="Q90" s="156">
        <f>N90/K90</f>
        <v>0.84930253220790652</v>
      </c>
      <c r="R90" s="292">
        <f>Q106</f>
        <v>0.87150453746215095</v>
      </c>
      <c r="S90" s="157">
        <v>0.7086689814814815</v>
      </c>
      <c r="T90" s="158">
        <v>0.73472222222222228</v>
      </c>
      <c r="U90" s="159"/>
      <c r="V90" s="160">
        <v>37.516666666666723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-211.99466903598659</v>
      </c>
      <c r="AF90" s="156">
        <f>M90/J90</f>
        <v>0.89400266548200669</v>
      </c>
      <c r="AG90" s="362">
        <f>AF106</f>
        <v>0.89385080765348812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2553</v>
      </c>
      <c r="G91" s="103">
        <f t="shared" si="32"/>
        <v>129360.51000000001</v>
      </c>
      <c r="H91" s="26"/>
      <c r="I91" s="104">
        <v>20</v>
      </c>
      <c r="J91" s="105">
        <v>2000</v>
      </c>
      <c r="K91" s="106">
        <f t="shared" ref="K91" si="33">J91/I91</f>
        <v>100</v>
      </c>
      <c r="L91" s="107">
        <v>20</v>
      </c>
      <c r="M91" s="105">
        <f>F91/V91*60</f>
        <v>1787.3978996499391</v>
      </c>
      <c r="N91" s="106">
        <f>M91/L91</f>
        <v>89.369894982496959</v>
      </c>
      <c r="O91" s="108">
        <f>L91-I91</f>
        <v>0</v>
      </c>
      <c r="P91" s="109">
        <f>N91-K91</f>
        <v>-10.630105017503041</v>
      </c>
      <c r="Q91" s="110">
        <f>N91/K91</f>
        <v>0.89369894982496956</v>
      </c>
      <c r="R91" s="293"/>
      <c r="S91" s="47">
        <v>0.73840277777777774</v>
      </c>
      <c r="T91" s="48">
        <v>0.79791666666666672</v>
      </c>
      <c r="U91" s="111">
        <v>5.2999999999998693</v>
      </c>
      <c r="V91" s="112">
        <v>85.700000000000131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-212.60210035006094</v>
      </c>
      <c r="AF91" s="110">
        <f>M91/J91</f>
        <v>0.89369894982496956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4">AVERAGE(I90:I105)</f>
        <v>19.5</v>
      </c>
      <c r="J106" s="137">
        <f t="shared" si="34"/>
        <v>2000</v>
      </c>
      <c r="K106" s="138">
        <f t="shared" ref="K106" si="35">J106/I106</f>
        <v>102.56410256410257</v>
      </c>
      <c r="L106" s="136">
        <f t="shared" ref="L106:M106" si="36">AVERAGE(L90:L105)</f>
        <v>20</v>
      </c>
      <c r="M106" s="137">
        <f t="shared" si="36"/>
        <v>1787.7016153069762</v>
      </c>
      <c r="N106" s="138">
        <f>M106/L106</f>
        <v>89.385080765348818</v>
      </c>
      <c r="O106" s="139">
        <f>L106-I106</f>
        <v>0.5</v>
      </c>
      <c r="P106" s="140">
        <f>N106-K106</f>
        <v>-13.179021798753752</v>
      </c>
      <c r="Q106" s="141">
        <f>N106/K106</f>
        <v>0.87150453746215095</v>
      </c>
      <c r="R106" s="294"/>
      <c r="S106" s="142">
        <f>S90</f>
        <v>0.7086689814814815</v>
      </c>
      <c r="T106" s="143">
        <f>INDEX(T90:T105,COUNTA(T90:T105))</f>
        <v>0.79791666666666672</v>
      </c>
      <c r="U106" s="144"/>
      <c r="V106" s="166"/>
      <c r="W106" s="187"/>
      <c r="X106" s="188"/>
      <c r="Y106" s="179">
        <f t="shared" ref="Y106:Z106" si="37">SUM(Y90:Y105)</f>
        <v>0</v>
      </c>
      <c r="Z106" s="180">
        <f t="shared" si="37"/>
        <v>0</v>
      </c>
      <c r="AA106" s="285"/>
      <c r="AB106" s="286"/>
      <c r="AC106" s="179">
        <f t="shared" ref="AC106:AD106" si="38">SUM(AC90:AC105)</f>
        <v>4</v>
      </c>
      <c r="AD106" s="180">
        <f t="shared" si="38"/>
        <v>0</v>
      </c>
      <c r="AE106" s="168">
        <f>M106-J106</f>
        <v>-212.29838469302376</v>
      </c>
      <c r="AF106" s="141">
        <f>M106/J106</f>
        <v>0.89385080765348812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1870</v>
      </c>
      <c r="G107" s="148">
        <f t="shared" ref="G107:G109" si="39">E107*F107</f>
        <v>89012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1789.9494815208739</v>
      </c>
      <c r="N107" s="152">
        <f>M107/L107</f>
        <v>77.823890500907552</v>
      </c>
      <c r="O107" s="154">
        <f>L107-I107</f>
        <v>0</v>
      </c>
      <c r="P107" s="155">
        <f>N107-K107</f>
        <v>-9.1326312382228849</v>
      </c>
      <c r="Q107" s="156">
        <f>N107/K107</f>
        <v>0.89497474076043682</v>
      </c>
      <c r="R107" s="292">
        <f>Q123</f>
        <v>0.89444634358256359</v>
      </c>
      <c r="S107" s="157">
        <v>0.70855324074074078</v>
      </c>
      <c r="T107" s="158">
        <v>0.75208333333333333</v>
      </c>
      <c r="U107" s="159"/>
      <c r="V107" s="160">
        <v>62.683333333333273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-210.05051847912614</v>
      </c>
      <c r="AF107" s="156">
        <f>M107/J107</f>
        <v>0.89497474076043693</v>
      </c>
      <c r="AG107" s="277">
        <f>AF123</f>
        <v>0.8944463435825637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1757</v>
      </c>
      <c r="G108" s="103">
        <f t="shared" si="39"/>
        <v>99920.59</v>
      </c>
      <c r="H108" s="26"/>
      <c r="I108" s="104">
        <v>23</v>
      </c>
      <c r="J108" s="105">
        <v>2000</v>
      </c>
      <c r="K108" s="106">
        <f t="shared" ref="K108:K109" si="40">J108/I108</f>
        <v>86.956521739130437</v>
      </c>
      <c r="L108" s="107">
        <v>23</v>
      </c>
      <c r="M108" s="105">
        <f>F108/V108*60</f>
        <v>1788.2951653944037</v>
      </c>
      <c r="N108" s="106">
        <f>M108/L108</f>
        <v>77.751963712800162</v>
      </c>
      <c r="O108" s="108">
        <f>L108-I108</f>
        <v>0</v>
      </c>
      <c r="P108" s="109">
        <f>N108-K108</f>
        <v>-9.2045580263302753</v>
      </c>
      <c r="Q108" s="110">
        <f>N108/K108</f>
        <v>0.89414758269720185</v>
      </c>
      <c r="R108" s="293"/>
      <c r="S108" s="47">
        <v>0.75559027777777776</v>
      </c>
      <c r="T108" s="48">
        <v>0.79652777777777772</v>
      </c>
      <c r="U108" s="111">
        <v>5.0499999999999901</v>
      </c>
      <c r="V108" s="112">
        <v>58.949999999999946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-211.70483460559626</v>
      </c>
      <c r="AF108" s="110">
        <f>M108/J108</f>
        <v>0.89414758269720185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2242</v>
      </c>
      <c r="G109" s="103">
        <f t="shared" si="39"/>
        <v>127323.18</v>
      </c>
      <c r="H109" s="26"/>
      <c r="I109" s="104">
        <v>23</v>
      </c>
      <c r="J109" s="105">
        <v>2000</v>
      </c>
      <c r="K109" s="106">
        <f t="shared" si="40"/>
        <v>86.956521739130437</v>
      </c>
      <c r="L109" s="107">
        <v>23</v>
      </c>
      <c r="M109" s="105">
        <f>F109/V109*60</f>
        <v>1788.4334145801049</v>
      </c>
      <c r="N109" s="106">
        <f>M109/L109</f>
        <v>77.75797454696108</v>
      </c>
      <c r="O109" s="108">
        <f>L109-I109</f>
        <v>0</v>
      </c>
      <c r="P109" s="109">
        <f>N109-K109</f>
        <v>-9.1985471921693573</v>
      </c>
      <c r="Q109" s="110">
        <f>N109/K109</f>
        <v>0.89421670729005243</v>
      </c>
      <c r="R109" s="293"/>
      <c r="S109" s="47">
        <v>0.80069444444444449</v>
      </c>
      <c r="T109" s="48">
        <v>0.8529282407407407</v>
      </c>
      <c r="U109" s="111">
        <v>6.0000000000001386</v>
      </c>
      <c r="V109" s="112">
        <v>75.216666666666541</v>
      </c>
      <c r="W109" s="113"/>
      <c r="X109" s="116"/>
      <c r="Y109" s="12"/>
      <c r="Z109" s="198"/>
      <c r="AA109" s="282"/>
      <c r="AB109" s="283"/>
      <c r="AC109" s="12">
        <v>2</v>
      </c>
      <c r="AD109" s="198"/>
      <c r="AE109" s="117">
        <f>M109-J109</f>
        <v>-211.56658541989509</v>
      </c>
      <c r="AF109" s="110">
        <f>M109/J109</f>
        <v>0.89421670729005243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1">AVERAGE(I107:I122)</f>
        <v>23</v>
      </c>
      <c r="J123" s="137">
        <f t="shared" si="41"/>
        <v>2000</v>
      </c>
      <c r="K123" s="138">
        <f t="shared" ref="K123" si="42">J123/I123</f>
        <v>86.956521739130437</v>
      </c>
      <c r="L123" s="136">
        <f t="shared" ref="L123:M123" si="43">AVERAGE(L107:L122)</f>
        <v>23</v>
      </c>
      <c r="M123" s="137">
        <f t="shared" si="43"/>
        <v>1788.8926871651274</v>
      </c>
      <c r="N123" s="138">
        <f>M123/L123</f>
        <v>77.777942920222927</v>
      </c>
      <c r="O123" s="139">
        <f>L123-I123</f>
        <v>0</v>
      </c>
      <c r="P123" s="140">
        <f>N123-K123</f>
        <v>-9.1785788189075106</v>
      </c>
      <c r="Q123" s="141">
        <f>N123/K123</f>
        <v>0.89444634358256359</v>
      </c>
      <c r="R123" s="294"/>
      <c r="S123" s="142">
        <f>S107</f>
        <v>0.70855324074074078</v>
      </c>
      <c r="T123" s="143">
        <f>INDEX(T107:T122,COUNTA(T107:T122))</f>
        <v>0.8529282407407407</v>
      </c>
      <c r="U123" s="144"/>
      <c r="V123" s="166"/>
      <c r="W123" s="167"/>
      <c r="X123" s="138"/>
      <c r="Y123" s="179">
        <f t="shared" ref="Y123:Z123" si="44">SUM(Y107:Y122)</f>
        <v>0</v>
      </c>
      <c r="Z123" s="180">
        <f t="shared" si="44"/>
        <v>0</v>
      </c>
      <c r="AA123" s="285"/>
      <c r="AB123" s="286"/>
      <c r="AC123" s="179">
        <f t="shared" ref="AC123:AD123" si="45">SUM(AC107:AC122)</f>
        <v>4</v>
      </c>
      <c r="AD123" s="180">
        <f t="shared" si="45"/>
        <v>0</v>
      </c>
      <c r="AE123" s="168">
        <f>M123-J123</f>
        <v>-211.10731283487257</v>
      </c>
      <c r="AF123" s="141">
        <f>M123/J123</f>
        <v>0.8944463435825637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140" priority="3" operator="greaterThan">
      <formula>0</formula>
    </cfRule>
  </conditionalFormatting>
  <conditionalFormatting sqref="P5:P123 AE5:AE123">
    <cfRule type="cellIs" dxfId="139" priority="6" operator="lessThan">
      <formula>0</formula>
    </cfRule>
  </conditionalFormatting>
  <conditionalFormatting sqref="Q5:Q123 AF5:AF123">
    <cfRule type="cellIs" dxfId="138" priority="4" operator="greaterThan">
      <formula>1</formula>
    </cfRule>
    <cfRule type="cellIs" dxfId="137" priority="5" operator="lessThan">
      <formula>0.8</formula>
    </cfRule>
  </conditionalFormatting>
  <conditionalFormatting sqref="AG5 R5:R123 AG39:AG90">
    <cfRule type="cellIs" dxfId="136" priority="7" operator="lessThan">
      <formula>0.8</formula>
    </cfRule>
  </conditionalFormatting>
  <conditionalFormatting sqref="AG22">
    <cfRule type="cellIs" dxfId="135" priority="10" operator="lessThan">
      <formula>0.8</formula>
    </cfRule>
  </conditionalFormatting>
  <conditionalFormatting sqref="AG37">
    <cfRule type="cellIs" dxfId="134" priority="9" operator="lessThan">
      <formula>0.8</formula>
    </cfRule>
  </conditionalFormatting>
  <conditionalFormatting sqref="AG105">
    <cfRule type="cellIs" dxfId="133" priority="2" operator="lessThan">
      <formula>0.8</formula>
    </cfRule>
  </conditionalFormatting>
  <conditionalFormatting sqref="AG107:AG123">
    <cfRule type="cellIs" dxfId="132" priority="1" operator="lessThan">
      <formula>0.8</formula>
    </cfRule>
  </conditionalFormatting>
  <dataValidations count="1">
    <dataValidation type="list" allowBlank="1" showInputMessage="1" showErrorMessage="1" sqref="AA5:AB123" xr:uid="{C997FCF3-58EC-43BA-A194-ECBCDB193E64}">
      <formula1>$AA$125:$AA$137</formula1>
    </dataValidation>
  </dataValidations>
  <pageMargins left="0" right="0" top="0" bottom="0" header="0" footer="0"/>
  <pageSetup paperSize="9" scale="25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E7CB-608F-486A-A1FE-2C51D3D7C2DE}">
  <sheetPr codeName="工作表67">
    <tabColor theme="9" tint="0.59999389629810485"/>
  </sheetPr>
  <dimension ref="B1:AR42"/>
  <sheetViews>
    <sheetView zoomScale="70" zoomScaleNormal="70" workbookViewId="0">
      <selection activeCell="S24" sqref="S24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224</v>
      </c>
      <c r="D3" s="266"/>
      <c r="E3" s="3" t="s">
        <v>2</v>
      </c>
      <c r="F3" s="267">
        <f>'0406(18度C)'!D1+'0406(4度C)'!D1</f>
        <v>172011</v>
      </c>
      <c r="G3" s="268"/>
      <c r="H3" s="3" t="s">
        <v>3</v>
      </c>
      <c r="I3" s="269">
        <f>'0406(18度C)'!F1+'0406(4度C)'!F1</f>
        <v>5259985.6399999997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455.46907496309473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692.09677419354841</v>
      </c>
      <c r="N6" s="246"/>
      <c r="O6" s="232">
        <f>'0406(4度C)'!Y2</f>
        <v>0</v>
      </c>
      <c r="P6" s="232">
        <f>'0406(4度C)'!Z2</f>
        <v>0</v>
      </c>
      <c r="Q6" s="232">
        <f>'0406(4度C)'!AC2</f>
        <v>51</v>
      </c>
      <c r="R6" s="232">
        <f>'0406(4度C)'!AD2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405.47655809247465</v>
      </c>
      <c r="F7" s="240" t="e">
        <f>AVERAGE(#REF!,D15:K15)</f>
        <v>#REF!</v>
      </c>
      <c r="G7" s="241">
        <f>AVERAGE(D15:K15)</f>
        <v>119.12138612908828</v>
      </c>
      <c r="H7" s="242"/>
      <c r="I7" s="241">
        <f>AVERAGE(L15:O15)</f>
        <v>82.496227400260992</v>
      </c>
      <c r="J7" s="242"/>
      <c r="K7" s="241">
        <f>AVERAGE(D33:O33)</f>
        <v>662.14100707492344</v>
      </c>
      <c r="L7" s="242"/>
      <c r="M7" s="241">
        <f>AVERAGE(P33:X33)</f>
        <v>613.2364168469602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0.88972537262424045</v>
      </c>
      <c r="F8" s="236" t="e">
        <f>AVERAGE(D16:K16,#REF!)</f>
        <v>#REF!</v>
      </c>
      <c r="G8" s="225">
        <f>AVERAGE(D16:K16)</f>
        <v>0.89324959575845775</v>
      </c>
      <c r="H8" s="226"/>
      <c r="I8" s="225">
        <f>AVERAGE(L16:O16)</f>
        <v>0.88615482158317349</v>
      </c>
      <c r="J8" s="226"/>
      <c r="K8" s="225">
        <f>AVERAGE(D34:O34)</f>
        <v>0.89203488723480007</v>
      </c>
      <c r="L8" s="226"/>
      <c r="M8" s="225">
        <f>AVERAGE(P34:X34)</f>
        <v>0.88599216950762361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75.493525694946683</v>
      </c>
      <c r="F15" s="35">
        <v>82.136187270120175</v>
      </c>
      <c r="G15" s="35">
        <v>73.487078772956039</v>
      </c>
      <c r="H15" s="35">
        <v>245.36875277833019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80.340516490468104</v>
      </c>
      <c r="N15" s="35">
        <v>89.37819792499775</v>
      </c>
      <c r="O15" s="38">
        <v>77.769967785317107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0.89334005405686912</v>
      </c>
      <c r="F16" s="43">
        <f t="shared" si="0"/>
        <v>0.88296401315379192</v>
      </c>
      <c r="G16" s="43">
        <f t="shared" si="0"/>
        <v>0.89409279173763168</v>
      </c>
      <c r="H16" s="43">
        <f t="shared" si="0"/>
        <v>0.9026015240855384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0.89267240544964566</v>
      </c>
      <c r="N16" s="43">
        <f t="shared" si="1"/>
        <v>0.87143742976872807</v>
      </c>
      <c r="O16" s="46">
        <f t="shared" si="1"/>
        <v>0.89435462953114675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0.25</v>
      </c>
      <c r="G17" s="48">
        <v>0.29166666666666669</v>
      </c>
      <c r="H17" s="48">
        <v>0.25006944444444446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0.708587962962963</v>
      </c>
      <c r="O17" s="50">
        <v>0.70864583333333331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0.63552083333333331</v>
      </c>
      <c r="F18" s="48">
        <v>0.57916666666666672</v>
      </c>
      <c r="G18" s="48">
        <v>0.54374999999999996</v>
      </c>
      <c r="H18" s="48">
        <v>0.52519675925925924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0.82589120370370372</v>
      </c>
      <c r="N18" s="48">
        <v>0.80069444444444449</v>
      </c>
      <c r="O18" s="50">
        <v>0.85840277777777774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9</v>
      </c>
      <c r="F21" s="52">
        <v>9</v>
      </c>
      <c r="G21" s="52">
        <v>8</v>
      </c>
      <c r="H21" s="52">
        <v>9</v>
      </c>
      <c r="I21" s="52"/>
      <c r="J21" s="52"/>
      <c r="K21" s="53"/>
      <c r="L21" s="54"/>
      <c r="M21" s="55">
        <v>4</v>
      </c>
      <c r="N21" s="52">
        <v>4</v>
      </c>
      <c r="O21" s="56">
        <v>8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666.66666666666663</v>
      </c>
      <c r="W32" s="28">
        <v>948.38709677419342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290.205161743833</v>
      </c>
      <c r="H33" s="35">
        <v>390.0785117948617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990.75630252100871</v>
      </c>
      <c r="N33" s="35">
        <v>892.703318131944</v>
      </c>
      <c r="O33" s="35">
        <v>746.96174118296983</v>
      </c>
      <c r="P33" s="34">
        <v>267.06373460884839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583.75228395837587</v>
      </c>
      <c r="W33" s="35">
        <v>846.02081800044778</v>
      </c>
      <c r="X33" s="38">
        <v>756.10883082016869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0.88258270839619324</v>
      </c>
      <c r="H34" s="43">
        <f>H33/H32</f>
        <v>0.90018118106506551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0.9006875477463715</v>
      </c>
      <c r="N34" s="43">
        <f>N33/N32</f>
        <v>0.88748283089140634</v>
      </c>
      <c r="O34" s="43">
        <f>O33/O32</f>
        <v>0.88924016807496409</v>
      </c>
      <c r="P34" s="42">
        <f>P33/P32</f>
        <v>0.89021244869616134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0.87562842593756385</v>
      </c>
      <c r="W34" s="43">
        <f>W33/W32</f>
        <v>0.89206276727938383</v>
      </c>
      <c r="X34" s="46">
        <f>X33/X32</f>
        <v>0.88606503611738519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0.29195601851851855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0.25011574074074072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0.70847222222222217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0.46180555555555558</v>
      </c>
      <c r="H36" s="48">
        <v>0.3298611111111111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0.40375</v>
      </c>
      <c r="N36" s="48">
        <v>0.52916666666666667</v>
      </c>
      <c r="O36" s="48">
        <v>0.51467592592592593</v>
      </c>
      <c r="P36" s="47">
        <v>0.80347222222222225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0.8815856481481481</v>
      </c>
      <c r="W36" s="48">
        <v>1.1877662037037038</v>
      </c>
      <c r="X36" s="50">
        <v>1.1715856481481481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4.5</v>
      </c>
      <c r="W37" s="58">
        <v>3.4444444444444446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A909D-C9D3-4076-A52D-0C72DB0016C6}">
  <sheetPr codeName="工作表68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N39" sqref="N39"/>
      <selection pane="bottomLeft" activeCell="N39" sqref="N39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114047</v>
      </c>
      <c r="E1" s="88" t="s">
        <v>3</v>
      </c>
      <c r="F1" s="89">
        <f>SUM(G5:G157)</f>
        <v>2194603.3599999994</v>
      </c>
      <c r="G1" s="90" t="s">
        <v>84</v>
      </c>
      <c r="H1" s="91">
        <f>L21+L38+L55+L72+L89+L106+L123+L140+L157</f>
        <v>50.268686868686871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46118</v>
      </c>
      <c r="B2" s="343"/>
      <c r="C2" s="92" t="s">
        <v>40</v>
      </c>
      <c r="D2" s="93">
        <f>AVERAGE(N21,N38,N55,N72,N89,N106,N123,N140,N157)</f>
        <v>640.40563364027309</v>
      </c>
      <c r="E2" s="93" t="s">
        <v>91</v>
      </c>
      <c r="F2" s="94">
        <f>F1/D1</f>
        <v>19.242973160188338</v>
      </c>
      <c r="G2" s="95" t="s">
        <v>92</v>
      </c>
      <c r="H2" s="96">
        <f>COUNT(H5:H157)</f>
        <v>9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926</v>
      </c>
      <c r="G5" s="148">
        <f t="shared" ref="G5:G10" si="0">E5*F5</f>
        <v>16547.620000000003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2260.0677966101712</v>
      </c>
      <c r="N5" s="152">
        <f t="shared" ref="N5:N10" si="2">M5/L5</f>
        <v>376.67796610169518</v>
      </c>
      <c r="O5" s="154">
        <f t="shared" ref="O5:O10" si="3">L5-I5</f>
        <v>0</v>
      </c>
      <c r="P5" s="155">
        <f t="shared" ref="P5:P10" si="4">N5-K5</f>
        <v>-39.988700564971509</v>
      </c>
      <c r="Q5" s="156">
        <f t="shared" ref="Q5:Q10" si="5">N5/K5</f>
        <v>0.90402711864406837</v>
      </c>
      <c r="R5" s="292">
        <f>Q21</f>
        <v>0.88258270839619324</v>
      </c>
      <c r="S5" s="157">
        <v>0.29195601851851855</v>
      </c>
      <c r="T5" s="158">
        <v>0.30902777777777779</v>
      </c>
      <c r="U5" s="159"/>
      <c r="V5" s="160">
        <v>24.583333333333314</v>
      </c>
      <c r="W5" s="161"/>
      <c r="X5" s="162"/>
      <c r="Y5" s="295"/>
      <c r="Z5" s="296"/>
      <c r="AA5" s="115">
        <f t="shared" ref="AA5:AA10" si="6">M5-J5</f>
        <v>-239.93220338982883</v>
      </c>
      <c r="AB5" s="156">
        <f t="shared" ref="AB5:AB10" si="7">M5/J5</f>
        <v>0.90402711864406848</v>
      </c>
      <c r="AC5" s="277">
        <f>AB21</f>
        <v>0.88258270839619313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1744</v>
      </c>
      <c r="G6" s="103">
        <f t="shared" si="0"/>
        <v>34356.799999999996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2259.2299388269166</v>
      </c>
      <c r="N6" s="106">
        <f t="shared" si="2"/>
        <v>376.53832313781942</v>
      </c>
      <c r="O6" s="108">
        <f t="shared" si="3"/>
        <v>0</v>
      </c>
      <c r="P6" s="109">
        <f t="shared" si="4"/>
        <v>-40.128343528847267</v>
      </c>
      <c r="Q6" s="110">
        <f t="shared" si="5"/>
        <v>0.90369197553076652</v>
      </c>
      <c r="R6" s="293"/>
      <c r="S6" s="47">
        <v>0.3125</v>
      </c>
      <c r="T6" s="48">
        <v>0.34466435185185185</v>
      </c>
      <c r="U6" s="111">
        <v>4.9999999999999822</v>
      </c>
      <c r="V6" s="112">
        <v>46.316666666666663</v>
      </c>
      <c r="W6" s="113"/>
      <c r="X6" s="116"/>
      <c r="Y6" s="282"/>
      <c r="Z6" s="283"/>
      <c r="AA6" s="117">
        <f t="shared" si="6"/>
        <v>-240.77006117308338</v>
      </c>
      <c r="AB6" s="110">
        <f t="shared" si="7"/>
        <v>0.90369197553076663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2253</v>
      </c>
      <c r="G7" s="103">
        <f t="shared" si="0"/>
        <v>67252.05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3147.3806752037253</v>
      </c>
      <c r="N7" s="106">
        <f t="shared" si="2"/>
        <v>262.28172293364378</v>
      </c>
      <c r="O7" s="108">
        <f t="shared" si="3"/>
        <v>0</v>
      </c>
      <c r="P7" s="109">
        <f t="shared" si="4"/>
        <v>-37.718277066356222</v>
      </c>
      <c r="Q7" s="110">
        <f t="shared" si="5"/>
        <v>0.8742724097788126</v>
      </c>
      <c r="R7" s="293"/>
      <c r="S7" s="47">
        <v>0.34864583333333332</v>
      </c>
      <c r="T7" s="48">
        <v>0.37847222222222221</v>
      </c>
      <c r="U7" s="111">
        <v>5.7333333333333236</v>
      </c>
      <c r="V7" s="112">
        <v>42.95</v>
      </c>
      <c r="W7" s="113"/>
      <c r="X7" s="116"/>
      <c r="Y7" s="282"/>
      <c r="Z7" s="283"/>
      <c r="AA7" s="117">
        <f t="shared" si="6"/>
        <v>-452.61932479627467</v>
      </c>
      <c r="AB7" s="110">
        <f t="shared" si="7"/>
        <v>0.8742724097788126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2026</v>
      </c>
      <c r="G8" s="103">
        <f t="shared" si="0"/>
        <v>59807.519999999997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3147.8636167457935</v>
      </c>
      <c r="N8" s="106">
        <f t="shared" si="2"/>
        <v>262.32196806214944</v>
      </c>
      <c r="O8" s="108">
        <f t="shared" si="3"/>
        <v>0</v>
      </c>
      <c r="P8" s="109">
        <f t="shared" si="4"/>
        <v>-37.678031937850562</v>
      </c>
      <c r="Q8" s="110">
        <f t="shared" si="5"/>
        <v>0.87440656020716478</v>
      </c>
      <c r="R8" s="293"/>
      <c r="S8" s="47">
        <v>0.38221064814814815</v>
      </c>
      <c r="T8" s="48">
        <v>0.40902777777777777</v>
      </c>
      <c r="U8" s="111">
        <v>5.3833333333333488</v>
      </c>
      <c r="V8" s="112">
        <v>38.616666666666653</v>
      </c>
      <c r="W8" s="113"/>
      <c r="X8" s="116"/>
      <c r="Y8" s="282"/>
      <c r="Z8" s="283"/>
      <c r="AA8" s="117">
        <f t="shared" si="6"/>
        <v>-452.13638325420652</v>
      </c>
      <c r="AB8" s="110">
        <f t="shared" si="7"/>
        <v>0.8744065602071649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1519</v>
      </c>
      <c r="G9" s="103">
        <f t="shared" si="0"/>
        <v>38947.160000000003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3183.0034924330557</v>
      </c>
      <c r="N9" s="106">
        <f t="shared" si="2"/>
        <v>289.36395385755054</v>
      </c>
      <c r="O9" s="108">
        <f t="shared" si="3"/>
        <v>0</v>
      </c>
      <c r="P9" s="109">
        <f t="shared" si="4"/>
        <v>-37.908773415176711</v>
      </c>
      <c r="Q9" s="110">
        <f t="shared" si="5"/>
        <v>0.88416763678696009</v>
      </c>
      <c r="R9" s="293"/>
      <c r="S9" s="47">
        <v>0.41275462962962961</v>
      </c>
      <c r="T9" s="48">
        <v>0.43263888888888891</v>
      </c>
      <c r="U9" s="111">
        <v>5.3666666666666529</v>
      </c>
      <c r="V9" s="112">
        <v>28.633333333333386</v>
      </c>
      <c r="W9" s="113"/>
      <c r="X9" s="116"/>
      <c r="Y9" s="282"/>
      <c r="Z9" s="283"/>
      <c r="AA9" s="117">
        <f t="shared" si="6"/>
        <v>-416.99650756694427</v>
      </c>
      <c r="AB9" s="110">
        <f t="shared" si="7"/>
        <v>0.88416763678695998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1919</v>
      </c>
      <c r="G10" s="121">
        <f t="shared" si="0"/>
        <v>54825.83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3124.5590230664848</v>
      </c>
      <c r="N10" s="106">
        <f t="shared" si="2"/>
        <v>260.37991858887375</v>
      </c>
      <c r="O10" s="108">
        <f t="shared" si="3"/>
        <v>0</v>
      </c>
      <c r="P10" s="109">
        <f t="shared" si="4"/>
        <v>-39.62008141112625</v>
      </c>
      <c r="Q10" s="110">
        <f t="shared" si="5"/>
        <v>0.86793306196291253</v>
      </c>
      <c r="R10" s="293"/>
      <c r="S10" s="47">
        <v>0.4362152777777778</v>
      </c>
      <c r="T10" s="48">
        <v>0.46180555555555558</v>
      </c>
      <c r="U10" s="111">
        <v>5.1500000000000057</v>
      </c>
      <c r="V10" s="112">
        <v>36.850000000000009</v>
      </c>
      <c r="W10" s="113"/>
      <c r="X10" s="116"/>
      <c r="Y10" s="282"/>
      <c r="Z10" s="283"/>
      <c r="AA10" s="117">
        <f t="shared" si="6"/>
        <v>-475.44097693351523</v>
      </c>
      <c r="AB10" s="110">
        <f t="shared" si="7"/>
        <v>0.86793306196291242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2853.6840904810247</v>
      </c>
      <c r="N21" s="138">
        <f>M21/L21</f>
        <v>290.205161743833</v>
      </c>
      <c r="O21" s="139">
        <f>L21-I21</f>
        <v>0</v>
      </c>
      <c r="P21" s="140">
        <f>N21-K21</f>
        <v>-38.608397578200879</v>
      </c>
      <c r="Q21" s="141">
        <f>N21/K21</f>
        <v>0.88258270839619324</v>
      </c>
      <c r="R21" s="294"/>
      <c r="S21" s="142">
        <f>S5</f>
        <v>0.29195601851851855</v>
      </c>
      <c r="T21" s="143">
        <f>INDEX(T5:T20,COUNTA(T5:T20))</f>
        <v>0.46180555555555558</v>
      </c>
      <c r="U21" s="144"/>
      <c r="V21" s="166"/>
      <c r="W21" s="167"/>
      <c r="X21" s="138"/>
      <c r="Y21" s="285"/>
      <c r="Z21" s="286"/>
      <c r="AA21" s="168">
        <f>M21-J21</f>
        <v>-379.64924285230882</v>
      </c>
      <c r="AB21" s="141">
        <f>M21/J21</f>
        <v>0.88258270839619313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902</v>
      </c>
      <c r="G22" s="148">
        <f t="shared" ref="G22:G23" si="12">E22*F22</f>
        <v>12655.06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2341.1679884643149</v>
      </c>
      <c r="N22" s="152">
        <f>M22/L22</f>
        <v>390.19466474405249</v>
      </c>
      <c r="O22" s="154">
        <f>L22-I22</f>
        <v>0</v>
      </c>
      <c r="P22" s="155">
        <f>N22-K22</f>
        <v>-43.138668589280826</v>
      </c>
      <c r="Q22" s="156">
        <f>N22/K22</f>
        <v>0.90044922633242885</v>
      </c>
      <c r="R22" s="292">
        <f>Q38</f>
        <v>0.90018118106506551</v>
      </c>
      <c r="S22" s="157">
        <v>0.29166666666666669</v>
      </c>
      <c r="T22" s="158">
        <v>0.3077199074074074</v>
      </c>
      <c r="U22" s="159"/>
      <c r="V22" s="160">
        <v>23.116666666666632</v>
      </c>
      <c r="W22" s="158"/>
      <c r="X22" s="169"/>
      <c r="Y22" s="295"/>
      <c r="Z22" s="296"/>
      <c r="AA22" s="115">
        <f>M22-J22</f>
        <v>-258.83201153568507</v>
      </c>
      <c r="AB22" s="156">
        <f>M22/J22</f>
        <v>0.90044922633242885</v>
      </c>
      <c r="AC22" s="277">
        <f>AB38</f>
        <v>0.90018118106506551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1036</v>
      </c>
      <c r="G23" s="103">
        <f t="shared" si="12"/>
        <v>15011.64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2339.7741530740254</v>
      </c>
      <c r="N23" s="106">
        <f>M23/L23</f>
        <v>389.96235884567091</v>
      </c>
      <c r="O23" s="108">
        <f>L23-I23</f>
        <v>0</v>
      </c>
      <c r="P23" s="109">
        <f>N23-K23</f>
        <v>-43.370974487662409</v>
      </c>
      <c r="Q23" s="110">
        <f>N23/K23</f>
        <v>0.89991313579770216</v>
      </c>
      <c r="R23" s="293"/>
      <c r="S23" s="47">
        <v>0.31141203703703701</v>
      </c>
      <c r="T23" s="48">
        <v>0.3298611111111111</v>
      </c>
      <c r="U23" s="111">
        <v>5.3166666666666451</v>
      </c>
      <c r="V23" s="112">
        <v>26.566666666666691</v>
      </c>
      <c r="W23" s="113"/>
      <c r="X23" s="13"/>
      <c r="Y23" s="282"/>
      <c r="Z23" s="283"/>
      <c r="AA23" s="117">
        <f>M23-J23</f>
        <v>-260.22584692597457</v>
      </c>
      <c r="AB23" s="110">
        <f>M23/J23</f>
        <v>0.89991313579770205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2340.4710707691702</v>
      </c>
      <c r="N38" s="138">
        <f>M38/L38</f>
        <v>390.0785117948617</v>
      </c>
      <c r="O38" s="139">
        <f>L38-I38</f>
        <v>0</v>
      </c>
      <c r="P38" s="140">
        <f>N38-K38</f>
        <v>-43.254821538471617</v>
      </c>
      <c r="Q38" s="141">
        <f>N38/K38</f>
        <v>0.90018118106506551</v>
      </c>
      <c r="R38" s="294"/>
      <c r="S38" s="142">
        <f>S22</f>
        <v>0.29166666666666669</v>
      </c>
      <c r="T38" s="143">
        <f>INDEX(T22:T37,COUNTA(T22:T37))</f>
        <v>0.3298611111111111</v>
      </c>
      <c r="U38" s="144"/>
      <c r="V38" s="166"/>
      <c r="W38" s="167"/>
      <c r="X38" s="138"/>
      <c r="Y38" s="285"/>
      <c r="Z38" s="286"/>
      <c r="AA38" s="168">
        <f>M38-J38</f>
        <v>-259.52892923082982</v>
      </c>
      <c r="AB38" s="141">
        <f>M38/J38</f>
        <v>0.90018118106506551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3537</v>
      </c>
      <c r="G39" s="148">
        <f t="shared" ref="G39" si="16">E39*F39</f>
        <v>65540.61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2972.268907563026</v>
      </c>
      <c r="N39" s="152">
        <f>M39/L39</f>
        <v>990.75630252100871</v>
      </c>
      <c r="O39" s="154">
        <f>L39-I39</f>
        <v>0</v>
      </c>
      <c r="P39" s="155">
        <f>N39-K39</f>
        <v>-109.24369747899129</v>
      </c>
      <c r="Q39" s="156">
        <f>N39/K39</f>
        <v>0.9006875477463715</v>
      </c>
      <c r="R39" s="292">
        <f>Q55</f>
        <v>0.9006875477463715</v>
      </c>
      <c r="S39" s="157">
        <v>0.35416666666666669</v>
      </c>
      <c r="T39" s="158">
        <v>0.40375</v>
      </c>
      <c r="U39" s="159"/>
      <c r="V39" s="160">
        <v>71.399999999999977</v>
      </c>
      <c r="W39" s="161"/>
      <c r="X39" s="162"/>
      <c r="Y39" s="295"/>
      <c r="Z39" s="296"/>
      <c r="AA39" s="115">
        <f>M39-J39</f>
        <v>-327.731092436974</v>
      </c>
      <c r="AB39" s="156">
        <f>M39/J39</f>
        <v>0.9006875477463715</v>
      </c>
      <c r="AC39" s="277">
        <f>AB55</f>
        <v>0.9006875477463715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2972.268907563026</v>
      </c>
      <c r="N55" s="138">
        <f t="shared" ref="N55:N60" si="20">M55/L55</f>
        <v>990.75630252100871</v>
      </c>
      <c r="O55" s="139">
        <f t="shared" ref="O55:O60" si="21">L55-I55</f>
        <v>0</v>
      </c>
      <c r="P55" s="140">
        <f t="shared" ref="P55:P60" si="22">N55-K55</f>
        <v>-109.24369747899129</v>
      </c>
      <c r="Q55" s="141">
        <f t="shared" ref="Q55:Q60" si="23">N55/K55</f>
        <v>0.9006875477463715</v>
      </c>
      <c r="R55" s="294"/>
      <c r="S55" s="142">
        <f>S39</f>
        <v>0.35416666666666669</v>
      </c>
      <c r="T55" s="143">
        <f>INDEX(T39:T54,COUNTA(T39:T54))</f>
        <v>0.40375</v>
      </c>
      <c r="U55" s="144"/>
      <c r="V55" s="166"/>
      <c r="W55" s="99"/>
      <c r="X55" s="69"/>
      <c r="Y55" s="285"/>
      <c r="Z55" s="286"/>
      <c r="AA55" s="168">
        <f t="shared" ref="AA55:AA60" si="24">M55-J55</f>
        <v>-327.731092436974</v>
      </c>
      <c r="AB55" s="141">
        <f t="shared" ref="AB55:AB60" si="25">M55/J55</f>
        <v>0.9006875477463715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1327</v>
      </c>
      <c r="G56" s="148">
        <f t="shared" ref="G56:G60" si="26">E56*F56</f>
        <v>24124.86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3178.4431137724555</v>
      </c>
      <c r="N56" s="152">
        <f t="shared" si="20"/>
        <v>1059.4810379241519</v>
      </c>
      <c r="O56" s="154">
        <f t="shared" si="21"/>
        <v>0</v>
      </c>
      <c r="P56" s="155">
        <f t="shared" si="22"/>
        <v>-140.51896207584809</v>
      </c>
      <c r="Q56" s="156">
        <f t="shared" si="23"/>
        <v>0.88290086493679321</v>
      </c>
      <c r="R56" s="292">
        <f>Q72</f>
        <v>0.88748283089140634</v>
      </c>
      <c r="S56" s="157">
        <v>0.25</v>
      </c>
      <c r="T56" s="158">
        <v>0.26739583333333333</v>
      </c>
      <c r="U56" s="159"/>
      <c r="V56" s="160">
        <v>25.049999999999997</v>
      </c>
      <c r="W56" s="161"/>
      <c r="X56" s="162"/>
      <c r="Y56" s="295"/>
      <c r="Z56" s="296"/>
      <c r="AA56" s="115">
        <f t="shared" si="24"/>
        <v>-421.55688622754451</v>
      </c>
      <c r="AB56" s="156">
        <f t="shared" si="25"/>
        <v>0.88290086493679321</v>
      </c>
      <c r="AC56" s="277">
        <f>AB72</f>
        <v>0.88748283089140634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2515</v>
      </c>
      <c r="G57" s="103">
        <f t="shared" si="26"/>
        <v>45722.7</v>
      </c>
      <c r="H57" s="26"/>
      <c r="I57" s="104">
        <v>3</v>
      </c>
      <c r="J57" s="105">
        <v>3600</v>
      </c>
      <c r="K57" s="106">
        <f t="shared" ref="K57:K93" si="27">J57/I57</f>
        <v>1200</v>
      </c>
      <c r="L57" s="107">
        <v>3</v>
      </c>
      <c r="M57" s="105">
        <f>F57/V57*60</f>
        <v>3175.7278148018227</v>
      </c>
      <c r="N57" s="106">
        <f t="shared" si="20"/>
        <v>1058.5759382672743</v>
      </c>
      <c r="O57" s="108">
        <f t="shared" si="21"/>
        <v>0</v>
      </c>
      <c r="P57" s="109">
        <f t="shared" si="22"/>
        <v>-141.4240617327257</v>
      </c>
      <c r="Q57" s="110">
        <f t="shared" si="23"/>
        <v>0.88214661522272853</v>
      </c>
      <c r="R57" s="293"/>
      <c r="S57" s="47">
        <v>0.27811342592592592</v>
      </c>
      <c r="T57" s="48">
        <v>0.31111111111111112</v>
      </c>
      <c r="U57" s="111">
        <v>15.433333333333321</v>
      </c>
      <c r="V57" s="112">
        <v>47.516666666666687</v>
      </c>
      <c r="W57" s="113"/>
      <c r="X57" s="116"/>
      <c r="Y57" s="282"/>
      <c r="Z57" s="283"/>
      <c r="AA57" s="117">
        <f t="shared" si="24"/>
        <v>-424.27218519817734</v>
      </c>
      <c r="AB57" s="110">
        <f t="shared" si="25"/>
        <v>0.88214661522272853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1308</v>
      </c>
      <c r="G58" s="103">
        <f t="shared" si="26"/>
        <v>29142.240000000002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2946.6833541927431</v>
      </c>
      <c r="N58" s="106">
        <f t="shared" si="20"/>
        <v>589.33667083854857</v>
      </c>
      <c r="O58" s="108">
        <f t="shared" si="21"/>
        <v>0</v>
      </c>
      <c r="P58" s="109">
        <f t="shared" si="22"/>
        <v>-70.663329161451429</v>
      </c>
      <c r="Q58" s="110">
        <f t="shared" si="23"/>
        <v>0.89293434975537667</v>
      </c>
      <c r="R58" s="293"/>
      <c r="S58" s="47">
        <v>0.32247685185185188</v>
      </c>
      <c r="T58" s="48">
        <v>0.34097222222222223</v>
      </c>
      <c r="U58" s="111">
        <v>16.366666666666696</v>
      </c>
      <c r="V58" s="112">
        <v>26.633333333333312</v>
      </c>
      <c r="W58" s="113"/>
      <c r="X58" s="116"/>
      <c r="Y58" s="282"/>
      <c r="Z58" s="283"/>
      <c r="AA58" s="117">
        <f t="shared" si="24"/>
        <v>-353.31664580725692</v>
      </c>
      <c r="AB58" s="110">
        <f t="shared" si="25"/>
        <v>0.89293434975537667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4908</v>
      </c>
      <c r="G59" s="103">
        <f t="shared" si="26"/>
        <v>68859.239999999991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2700.8254356465895</v>
      </c>
      <c r="N59" s="106">
        <f t="shared" si="20"/>
        <v>900.27514521552985</v>
      </c>
      <c r="O59" s="108">
        <f t="shared" si="21"/>
        <v>0</v>
      </c>
      <c r="P59" s="109">
        <f t="shared" si="22"/>
        <v>-99.724854784470153</v>
      </c>
      <c r="Q59" s="110">
        <f t="shared" si="23"/>
        <v>0.90027514521552987</v>
      </c>
      <c r="R59" s="293"/>
      <c r="S59" s="47">
        <v>0.35138888888888886</v>
      </c>
      <c r="T59" s="48">
        <v>0.4271064814814815</v>
      </c>
      <c r="U59" s="111">
        <v>14.999999999999947</v>
      </c>
      <c r="V59" s="112">
        <v>109.0333333333334</v>
      </c>
      <c r="W59" s="113"/>
      <c r="X59" s="116"/>
      <c r="Y59" s="282"/>
      <c r="Z59" s="283"/>
      <c r="AA59" s="117">
        <f t="shared" si="24"/>
        <v>-299.17456435341046</v>
      </c>
      <c r="AB59" s="110">
        <f t="shared" si="25"/>
        <v>0.90027514521552987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6979</v>
      </c>
      <c r="G60" s="103">
        <f t="shared" si="26"/>
        <v>99660.12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3174.2766898294376</v>
      </c>
      <c r="N60" s="106">
        <f t="shared" si="20"/>
        <v>1058.0922299431459</v>
      </c>
      <c r="O60" s="108">
        <f t="shared" si="21"/>
        <v>0</v>
      </c>
      <c r="P60" s="109">
        <f t="shared" si="22"/>
        <v>-141.90777005685413</v>
      </c>
      <c r="Q60" s="110">
        <f t="shared" si="23"/>
        <v>0.88174352495262154</v>
      </c>
      <c r="R60" s="293"/>
      <c r="S60" s="47">
        <v>0.43755787037037036</v>
      </c>
      <c r="T60" s="48">
        <v>0.52916666666666667</v>
      </c>
      <c r="U60" s="111">
        <v>15.049999999999955</v>
      </c>
      <c r="V60" s="112">
        <v>131.91666666666669</v>
      </c>
      <c r="W60" s="113"/>
      <c r="X60" s="116"/>
      <c r="Y60" s="282"/>
      <c r="Z60" s="283"/>
      <c r="AA60" s="117">
        <f t="shared" si="24"/>
        <v>-425.7233101705624</v>
      </c>
      <c r="AB60" s="110">
        <f t="shared" si="25"/>
        <v>0.88174352495262154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3035.1912816486097</v>
      </c>
      <c r="N72" s="138">
        <f t="shared" ref="N72:N77" si="31">M72/L72</f>
        <v>892.703318131944</v>
      </c>
      <c r="O72" s="139">
        <f t="shared" ref="O72:O77" si="32">L72-I72</f>
        <v>0</v>
      </c>
      <c r="P72" s="140">
        <f t="shared" ref="P72:P77" si="33">N72-K72</f>
        <v>-113.17903480923246</v>
      </c>
      <c r="Q72" s="141">
        <f t="shared" ref="Q72:Q77" si="34">N72/K72</f>
        <v>0.88748283089140634</v>
      </c>
      <c r="R72" s="294"/>
      <c r="S72" s="142">
        <f>S56</f>
        <v>0.25</v>
      </c>
      <c r="T72" s="143">
        <f>INDEX(T56:T71,COUNTA(T56:T71))</f>
        <v>0.52916666666666667</v>
      </c>
      <c r="U72" s="144"/>
      <c r="V72" s="166"/>
      <c r="W72" s="99"/>
      <c r="X72" s="69"/>
      <c r="Y72" s="285"/>
      <c r="Z72" s="286"/>
      <c r="AA72" s="168">
        <f t="shared" ref="AA72:AA77" si="35">M72-J72</f>
        <v>-384.80871835139033</v>
      </c>
      <c r="AB72" s="141">
        <f t="shared" ref="AB72:AB77" si="36">M72/J72</f>
        <v>0.88748283089140634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1661</v>
      </c>
      <c r="G73" s="148">
        <f t="shared" ref="G73:G77" si="37">E73*F73</f>
        <v>41574.83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2945.6157635467921</v>
      </c>
      <c r="N73" s="152">
        <f t="shared" si="31"/>
        <v>736.40394088669802</v>
      </c>
      <c r="O73" s="154">
        <f t="shared" si="32"/>
        <v>0</v>
      </c>
      <c r="P73" s="155">
        <f t="shared" si="33"/>
        <v>-88.596059113301976</v>
      </c>
      <c r="Q73" s="156">
        <f t="shared" si="34"/>
        <v>0.89261083743842184</v>
      </c>
      <c r="R73" s="292">
        <f>Q89</f>
        <v>0.88924016807496409</v>
      </c>
      <c r="S73" s="157">
        <v>0.25011574074074072</v>
      </c>
      <c r="T73" s="158">
        <v>0.27361111111111114</v>
      </c>
      <c r="U73" s="159"/>
      <c r="V73" s="160">
        <v>33.8333333333334</v>
      </c>
      <c r="W73" s="158"/>
      <c r="X73" s="169"/>
      <c r="Y73" s="295"/>
      <c r="Z73" s="296"/>
      <c r="AA73" s="115">
        <f t="shared" si="35"/>
        <v>-354.3842364532079</v>
      </c>
      <c r="AB73" s="156">
        <f t="shared" si="36"/>
        <v>0.89261083743842184</v>
      </c>
      <c r="AC73" s="277">
        <f>AB89</f>
        <v>0.88924016807496409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2017</v>
      </c>
      <c r="G74" s="103">
        <f t="shared" si="37"/>
        <v>50061.94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2944.5255474452533</v>
      </c>
      <c r="N74" s="106">
        <f t="shared" si="31"/>
        <v>736.13138686131333</v>
      </c>
      <c r="O74" s="108">
        <f t="shared" si="32"/>
        <v>0</v>
      </c>
      <c r="P74" s="109">
        <f t="shared" si="33"/>
        <v>-88.868613138686669</v>
      </c>
      <c r="Q74" s="110">
        <f t="shared" si="34"/>
        <v>0.89228046892280399</v>
      </c>
      <c r="R74" s="293"/>
      <c r="S74" s="47">
        <v>0.28402777777777777</v>
      </c>
      <c r="T74" s="48">
        <v>0.31256944444444446</v>
      </c>
      <c r="U74" s="111">
        <v>14.999999999999947</v>
      </c>
      <c r="V74" s="112">
        <v>41.10000000000003</v>
      </c>
      <c r="W74" s="113"/>
      <c r="X74" s="13"/>
      <c r="Y74" s="282"/>
      <c r="Z74" s="283"/>
      <c r="AA74" s="117">
        <f t="shared" si="35"/>
        <v>-355.47445255474668</v>
      </c>
      <c r="AB74" s="110">
        <f t="shared" si="36"/>
        <v>0.89228046892280399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3405</v>
      </c>
      <c r="G75" s="103">
        <f t="shared" si="37"/>
        <v>60915.450000000004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3174.8251748251751</v>
      </c>
      <c r="N75" s="106">
        <f t="shared" si="31"/>
        <v>793.70629370629376</v>
      </c>
      <c r="O75" s="108">
        <f t="shared" si="32"/>
        <v>0</v>
      </c>
      <c r="P75" s="109">
        <f t="shared" si="33"/>
        <v>-106.29370629370624</v>
      </c>
      <c r="Q75" s="110">
        <f t="shared" si="34"/>
        <v>0.88189588189588197</v>
      </c>
      <c r="R75" s="293"/>
      <c r="S75" s="47">
        <v>0.32361111111111113</v>
      </c>
      <c r="T75" s="48">
        <v>0.36829861111111112</v>
      </c>
      <c r="U75" s="111">
        <v>15.900000000000007</v>
      </c>
      <c r="V75" s="112">
        <v>64.349999999999994</v>
      </c>
      <c r="W75" s="113"/>
      <c r="X75" s="13"/>
      <c r="Y75" s="282"/>
      <c r="Z75" s="283"/>
      <c r="AA75" s="117">
        <f t="shared" si="35"/>
        <v>-425.17482517482495</v>
      </c>
      <c r="AB75" s="110">
        <f t="shared" si="36"/>
        <v>0.88189588189588197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3302</v>
      </c>
      <c r="G76" s="103">
        <f t="shared" si="37"/>
        <v>99060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2700.408905043163</v>
      </c>
      <c r="N76" s="106">
        <f t="shared" si="31"/>
        <v>900.13630168105431</v>
      </c>
      <c r="O76" s="108">
        <f t="shared" si="32"/>
        <v>0</v>
      </c>
      <c r="P76" s="109">
        <f t="shared" si="33"/>
        <v>-99.863698318945694</v>
      </c>
      <c r="Q76" s="110">
        <f t="shared" si="34"/>
        <v>0.9001363016810543</v>
      </c>
      <c r="R76" s="293"/>
      <c r="S76" s="47">
        <v>0.37847222222222221</v>
      </c>
      <c r="T76" s="48">
        <v>0.42942129629629627</v>
      </c>
      <c r="U76" s="111">
        <v>14.649999999999972</v>
      </c>
      <c r="V76" s="112">
        <v>73.366666666666646</v>
      </c>
      <c r="W76" s="113"/>
      <c r="X76" s="116"/>
      <c r="Y76" s="282"/>
      <c r="Z76" s="283"/>
      <c r="AA76" s="117">
        <f t="shared" si="35"/>
        <v>-299.59109495683697</v>
      </c>
      <c r="AB76" s="110">
        <f t="shared" si="36"/>
        <v>0.9001363016810543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5720</v>
      </c>
      <c r="G77" s="103">
        <f t="shared" si="37"/>
        <v>95295.2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3173.8594327990136</v>
      </c>
      <c r="N77" s="106">
        <f t="shared" si="31"/>
        <v>634.77188655980274</v>
      </c>
      <c r="O77" s="108">
        <f t="shared" si="32"/>
        <v>0</v>
      </c>
      <c r="P77" s="109">
        <f t="shared" si="33"/>
        <v>-85.228113440197262</v>
      </c>
      <c r="Q77" s="110">
        <f t="shared" si="34"/>
        <v>0.88162762022194829</v>
      </c>
      <c r="R77" s="293"/>
      <c r="S77" s="47">
        <v>0.43958333333333333</v>
      </c>
      <c r="T77" s="48">
        <v>0.51467592592592593</v>
      </c>
      <c r="U77" s="111">
        <v>14.633333333333356</v>
      </c>
      <c r="V77" s="112">
        <v>108.13333333333334</v>
      </c>
      <c r="W77" s="113"/>
      <c r="X77" s="116"/>
      <c r="Y77" s="282"/>
      <c r="Z77" s="283"/>
      <c r="AA77" s="117">
        <f t="shared" si="35"/>
        <v>-426.14056720098642</v>
      </c>
      <c r="AB77" s="110">
        <f t="shared" si="36"/>
        <v>0.88162762022194818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2987.8469647318793</v>
      </c>
      <c r="N89" s="138">
        <f>M89/L89</f>
        <v>746.96174118296983</v>
      </c>
      <c r="O89" s="139">
        <f>L89-I89</f>
        <v>0</v>
      </c>
      <c r="P89" s="140">
        <f>N89-K89</f>
        <v>-93.038258817030169</v>
      </c>
      <c r="Q89" s="141">
        <f>N89/K89</f>
        <v>0.88924016807496409</v>
      </c>
      <c r="R89" s="294"/>
      <c r="S89" s="142">
        <f>S73</f>
        <v>0.25011574074074072</v>
      </c>
      <c r="T89" s="143">
        <f>INDEX(T73:T88,COUNTA(T73:T88))</f>
        <v>0.51467592592592593</v>
      </c>
      <c r="U89" s="144"/>
      <c r="V89" s="166"/>
      <c r="W89" s="167"/>
      <c r="X89" s="138"/>
      <c r="Y89" s="285"/>
      <c r="Z89" s="286"/>
      <c r="AA89" s="168">
        <f>M89-J89</f>
        <v>-372.15303526812068</v>
      </c>
      <c r="AB89" s="141">
        <f>M89/J89</f>
        <v>0.88924016807496409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1439</v>
      </c>
      <c r="G90" s="148">
        <f t="shared" ref="G90:G93" si="41">E90*F90</f>
        <v>36895.96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>F90/V90*60</f>
        <v>3184.0196681008142</v>
      </c>
      <c r="N90" s="152">
        <f>M90/L90</f>
        <v>289.45633346371039</v>
      </c>
      <c r="O90" s="154">
        <f>L90-I90</f>
        <v>0</v>
      </c>
      <c r="P90" s="155">
        <f>N90-K90</f>
        <v>-37.816393809016859</v>
      </c>
      <c r="Q90" s="156">
        <f>N90/K90</f>
        <v>0.88444990780578181</v>
      </c>
      <c r="R90" s="292">
        <f>Q106</f>
        <v>0.89021244869616134</v>
      </c>
      <c r="S90" s="157">
        <v>0.70833333333333337</v>
      </c>
      <c r="T90" s="158">
        <v>0.7271643518518518</v>
      </c>
      <c r="U90" s="159"/>
      <c r="V90" s="160">
        <v>27.116666666666536</v>
      </c>
      <c r="W90" s="158"/>
      <c r="X90" s="169"/>
      <c r="Y90" s="295"/>
      <c r="Z90" s="296"/>
      <c r="AA90" s="115">
        <f>M90-J90</f>
        <v>-415.98033189918579</v>
      </c>
      <c r="AB90" s="156">
        <f>M90/J90</f>
        <v>0.8844499078057817</v>
      </c>
      <c r="AC90" s="277">
        <f>AB106</f>
        <v>0.89021244869616123</v>
      </c>
    </row>
    <row r="91" spans="1:29" ht="15.75" customHeight="1">
      <c r="A91" s="298"/>
      <c r="B91" s="100" t="s">
        <v>120</v>
      </c>
      <c r="C91" s="280" t="s">
        <v>140</v>
      </c>
      <c r="D91" s="281"/>
      <c r="E91" s="101">
        <v>28.57</v>
      </c>
      <c r="F91" s="102">
        <v>1433</v>
      </c>
      <c r="G91" s="103">
        <f t="shared" si="41"/>
        <v>40940.81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>F91/V91*60</f>
        <v>3124.651726226537</v>
      </c>
      <c r="N91" s="106">
        <f>M91/L91</f>
        <v>260.3876438522114</v>
      </c>
      <c r="O91" s="108">
        <f>L91-I91</f>
        <v>0</v>
      </c>
      <c r="P91" s="109">
        <f>N91-K91</f>
        <v>-39.612356147788603</v>
      </c>
      <c r="Q91" s="110">
        <f>N91/K91</f>
        <v>0.86795881284070464</v>
      </c>
      <c r="R91" s="293"/>
      <c r="S91" s="47">
        <v>0.73089120370370375</v>
      </c>
      <c r="T91" s="48">
        <v>0.75</v>
      </c>
      <c r="U91" s="111">
        <v>5.3666666666668128</v>
      </c>
      <c r="V91" s="112">
        <v>27.516666666666598</v>
      </c>
      <c r="W91" s="113"/>
      <c r="X91" s="13"/>
      <c r="Y91" s="282"/>
      <c r="Z91" s="283"/>
      <c r="AA91" s="117">
        <f>M91-J91</f>
        <v>-475.34827377346301</v>
      </c>
      <c r="AB91" s="110">
        <f>M91/J91</f>
        <v>0.86795881284070475</v>
      </c>
      <c r="AC91" s="278"/>
    </row>
    <row r="92" spans="1:29" ht="15.75" customHeight="1">
      <c r="A92" s="298"/>
      <c r="B92" s="100" t="s">
        <v>120</v>
      </c>
      <c r="C92" s="280" t="s">
        <v>215</v>
      </c>
      <c r="D92" s="281"/>
      <c r="E92" s="101">
        <v>20.170000000000002</v>
      </c>
      <c r="F92" s="102">
        <v>823</v>
      </c>
      <c r="G92" s="103">
        <f t="shared" si="41"/>
        <v>16599.91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>F92/V92*60</f>
        <v>3255.8241758241588</v>
      </c>
      <c r="N92" s="106">
        <f>M92/L92</f>
        <v>271.31868131867992</v>
      </c>
      <c r="O92" s="108">
        <f>L92-I92</f>
        <v>0</v>
      </c>
      <c r="P92" s="109">
        <f>N92-K92</f>
        <v>-28.681318681320079</v>
      </c>
      <c r="Q92" s="110">
        <f>N92/K92</f>
        <v>0.90439560439559974</v>
      </c>
      <c r="R92" s="293"/>
      <c r="S92" s="47">
        <v>0.75416666666666665</v>
      </c>
      <c r="T92" s="48">
        <v>0.76469907407407411</v>
      </c>
      <c r="U92" s="111">
        <v>5.9999999999999787</v>
      </c>
      <c r="V92" s="112">
        <v>15.166666666666746</v>
      </c>
      <c r="W92" s="113"/>
      <c r="X92" s="13"/>
      <c r="Y92" s="282"/>
      <c r="Z92" s="283"/>
      <c r="AA92" s="117">
        <f>M92-J92</f>
        <v>-344.17582417584117</v>
      </c>
      <c r="AB92" s="110">
        <f>M92/J92</f>
        <v>0.90439560439559963</v>
      </c>
      <c r="AC92" s="278"/>
    </row>
    <row r="93" spans="1:29" ht="15.75" customHeight="1">
      <c r="A93" s="298"/>
      <c r="B93" s="100" t="s">
        <v>120</v>
      </c>
      <c r="C93" s="280" t="s">
        <v>217</v>
      </c>
      <c r="D93" s="281"/>
      <c r="E93" s="101">
        <v>20.420000000000002</v>
      </c>
      <c r="F93" s="102">
        <v>2704</v>
      </c>
      <c r="G93" s="103">
        <f t="shared" si="41"/>
        <v>55215.680000000008</v>
      </c>
      <c r="H93" s="26"/>
      <c r="I93" s="104">
        <v>13</v>
      </c>
      <c r="J93" s="105">
        <v>3600</v>
      </c>
      <c r="K93" s="106">
        <f t="shared" si="27"/>
        <v>276.92307692307691</v>
      </c>
      <c r="L93" s="107">
        <v>13</v>
      </c>
      <c r="M93" s="105">
        <f>F93/V93*60</f>
        <v>3254.5636910732119</v>
      </c>
      <c r="N93" s="106">
        <f>M93/L93</f>
        <v>250.35105315947783</v>
      </c>
      <c r="O93" s="108">
        <f>L93-I93</f>
        <v>0</v>
      </c>
      <c r="P93" s="109">
        <f>N93-K93</f>
        <v>-26.572023763599077</v>
      </c>
      <c r="Q93" s="110">
        <f>N93/K93</f>
        <v>0.90404546974255884</v>
      </c>
      <c r="R93" s="293"/>
      <c r="S93" s="47">
        <v>0.76885416666666662</v>
      </c>
      <c r="T93" s="48">
        <v>0.80347222222222225</v>
      </c>
      <c r="U93" s="111">
        <v>5.9833333333332028</v>
      </c>
      <c r="V93" s="112">
        <v>49.850000000000122</v>
      </c>
      <c r="W93" s="113"/>
      <c r="X93" s="116"/>
      <c r="Y93" s="282"/>
      <c r="Z93" s="283"/>
      <c r="AA93" s="117">
        <f>M93-J93</f>
        <v>-345.43630892678812</v>
      </c>
      <c r="AB93" s="110">
        <f>M93/J93</f>
        <v>0.90404546974255884</v>
      </c>
      <c r="AC93" s="278"/>
    </row>
    <row r="94" spans="1:29" ht="15.75" customHeight="1">
      <c r="A94" s="299"/>
      <c r="B94" s="100"/>
      <c r="C94" s="280"/>
      <c r="D94" s="281"/>
      <c r="E94" s="101"/>
      <c r="F94" s="102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282"/>
      <c r="Z94" s="283"/>
      <c r="AA94" s="117"/>
      <c r="AB94" s="110"/>
      <c r="AC94" s="278"/>
    </row>
    <row r="95" spans="1:29" ht="15.75" customHeight="1">
      <c r="A95" s="299"/>
      <c r="B95" s="100"/>
      <c r="C95" s="280"/>
      <c r="D95" s="281"/>
      <c r="E95" s="101"/>
      <c r="F95" s="102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50"/>
      <c r="Y95" s="282"/>
      <c r="Z95" s="283"/>
      <c r="AA95" s="117"/>
      <c r="AB95" s="110"/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2">AVERAGE(I90:I105)</f>
        <v>12</v>
      </c>
      <c r="J106" s="137">
        <f t="shared" si="42"/>
        <v>3600</v>
      </c>
      <c r="K106" s="138">
        <f t="shared" ref="K106" si="43">J106/I106</f>
        <v>300</v>
      </c>
      <c r="L106" s="136">
        <f t="shared" ref="L106:M106" si="44">AVERAGE(L90:L105)</f>
        <v>12</v>
      </c>
      <c r="M106" s="137">
        <f t="shared" si="44"/>
        <v>3204.7648153061805</v>
      </c>
      <c r="N106" s="138">
        <f>M106/L106</f>
        <v>267.06373460884839</v>
      </c>
      <c r="O106" s="139">
        <f>L106-I106</f>
        <v>0</v>
      </c>
      <c r="P106" s="140">
        <f>N106-K106</f>
        <v>-32.936265391151608</v>
      </c>
      <c r="Q106" s="141">
        <f>N106/K106</f>
        <v>0.89021244869616134</v>
      </c>
      <c r="R106" s="294"/>
      <c r="S106" s="142">
        <f>S90</f>
        <v>0.70833333333333337</v>
      </c>
      <c r="T106" s="143">
        <f>INDEX(T90:T105,COUNTA(T90:T105))</f>
        <v>0.80347222222222225</v>
      </c>
      <c r="U106" s="144"/>
      <c r="V106" s="166"/>
      <c r="W106" s="167"/>
      <c r="X106" s="138"/>
      <c r="Y106" s="285"/>
      <c r="Z106" s="286"/>
      <c r="AA106" s="168">
        <f>M106-J106</f>
        <v>-395.23518469381952</v>
      </c>
      <c r="AB106" s="141">
        <f>M106/J106</f>
        <v>0.89021244869616123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210</v>
      </c>
      <c r="D107" s="291"/>
      <c r="E107" s="147">
        <v>22.21</v>
      </c>
      <c r="F107" s="97">
        <v>1745</v>
      </c>
      <c r="G107" s="148">
        <f t="shared" ref="G107:G110" si="45">E107*F107</f>
        <v>38756.450000000004</v>
      </c>
      <c r="H107" s="149"/>
      <c r="I107" s="150">
        <v>4</v>
      </c>
      <c r="J107" s="151">
        <v>3000</v>
      </c>
      <c r="K107" s="152">
        <f>J107/I107</f>
        <v>750</v>
      </c>
      <c r="L107" s="153">
        <v>4</v>
      </c>
      <c r="M107" s="151">
        <f>F107/V107*60</f>
        <v>2682.3228010247708</v>
      </c>
      <c r="N107" s="152">
        <f>M107/L107</f>
        <v>670.5807002561927</v>
      </c>
      <c r="O107" s="154">
        <f>L107-I107</f>
        <v>0</v>
      </c>
      <c r="P107" s="155">
        <f>N107-K107</f>
        <v>-79.419299743807301</v>
      </c>
      <c r="Q107" s="156">
        <f>N107/K107</f>
        <v>0.89410760034159031</v>
      </c>
      <c r="R107" s="292">
        <f>Q123</f>
        <v>0.87562842593756385</v>
      </c>
      <c r="S107" s="157">
        <v>0.70833333333333337</v>
      </c>
      <c r="T107" s="158">
        <v>0.7354398148148148</v>
      </c>
      <c r="U107" s="159"/>
      <c r="V107" s="160">
        <v>39.033333333333253</v>
      </c>
      <c r="W107" s="161"/>
      <c r="X107" s="162"/>
      <c r="Y107" s="295"/>
      <c r="Z107" s="296"/>
      <c r="AA107" s="115">
        <f>M107-J107</f>
        <v>-317.6771989752292</v>
      </c>
      <c r="AB107" s="156">
        <f>M107/J107</f>
        <v>0.89410760034159031</v>
      </c>
      <c r="AC107" s="277">
        <f>AB123</f>
        <v>0.87562842593756385</v>
      </c>
    </row>
    <row r="108" spans="1:29" ht="15.75" customHeight="1">
      <c r="A108" s="288"/>
      <c r="B108" s="100" t="s">
        <v>120</v>
      </c>
      <c r="C108" s="280" t="s">
        <v>197</v>
      </c>
      <c r="D108" s="281"/>
      <c r="E108" s="101">
        <v>22.48</v>
      </c>
      <c r="F108" s="102">
        <v>1105</v>
      </c>
      <c r="G108" s="103">
        <f t="shared" si="45"/>
        <v>24840.400000000001</v>
      </c>
      <c r="H108" s="26"/>
      <c r="I108" s="104">
        <v>5</v>
      </c>
      <c r="J108" s="105">
        <v>3000</v>
      </c>
      <c r="K108" s="106">
        <f t="shared" ref="K108:K151" si="46">J108/I108</f>
        <v>600</v>
      </c>
      <c r="L108" s="107">
        <v>5</v>
      </c>
      <c r="M108" s="105">
        <f>F108/V108*60</f>
        <v>2682.4005394470696</v>
      </c>
      <c r="N108" s="106">
        <f>M108/L108</f>
        <v>536.48010788941394</v>
      </c>
      <c r="O108" s="108">
        <f>L108-I108</f>
        <v>0</v>
      </c>
      <c r="P108" s="109">
        <f>N108-K108</f>
        <v>-63.519892110586056</v>
      </c>
      <c r="Q108" s="110">
        <f>N108/K108</f>
        <v>0.89413351314902323</v>
      </c>
      <c r="R108" s="293"/>
      <c r="S108" s="47">
        <v>0.73908564814814814</v>
      </c>
      <c r="T108" s="48">
        <v>0.75624999999999998</v>
      </c>
      <c r="U108" s="111">
        <v>5.2500000000000213</v>
      </c>
      <c r="V108" s="112">
        <v>24.71666666666664</v>
      </c>
      <c r="W108" s="113"/>
      <c r="X108" s="116"/>
      <c r="Y108" s="282"/>
      <c r="Z108" s="283"/>
      <c r="AA108" s="117">
        <f>M108-J108</f>
        <v>-317.5994605529304</v>
      </c>
      <c r="AB108" s="110">
        <f>M108/J108</f>
        <v>0.89413351314902323</v>
      </c>
      <c r="AC108" s="278"/>
    </row>
    <row r="109" spans="1:29" ht="15.75" customHeight="1">
      <c r="A109" s="288"/>
      <c r="B109" s="100" t="s">
        <v>120</v>
      </c>
      <c r="C109" s="280" t="s">
        <v>144</v>
      </c>
      <c r="D109" s="281"/>
      <c r="E109" s="101">
        <v>24.54</v>
      </c>
      <c r="F109" s="102">
        <v>1942</v>
      </c>
      <c r="G109" s="103">
        <f t="shared" si="45"/>
        <v>47656.68</v>
      </c>
      <c r="H109" s="26"/>
      <c r="I109" s="104">
        <v>4</v>
      </c>
      <c r="J109" s="105">
        <v>3000</v>
      </c>
      <c r="K109" s="106">
        <f t="shared" si="46"/>
        <v>750</v>
      </c>
      <c r="L109" s="107">
        <v>4</v>
      </c>
      <c r="M109" s="105">
        <f>F109/V109*60</f>
        <v>2682.7321565617726</v>
      </c>
      <c r="N109" s="106">
        <f>M109/L109</f>
        <v>670.68303914044316</v>
      </c>
      <c r="O109" s="108">
        <f>L109-I109</f>
        <v>0</v>
      </c>
      <c r="P109" s="109">
        <f>N109-K109</f>
        <v>-79.316960859556843</v>
      </c>
      <c r="Q109" s="110">
        <f>N109/K109</f>
        <v>0.89424405218725755</v>
      </c>
      <c r="R109" s="293"/>
      <c r="S109" s="47">
        <v>0.76041666666666663</v>
      </c>
      <c r="T109" s="48">
        <v>0.79057870370370376</v>
      </c>
      <c r="U109" s="111">
        <v>5.9999999999999787</v>
      </c>
      <c r="V109" s="112">
        <v>43.433333333333465</v>
      </c>
      <c r="W109" s="113"/>
      <c r="X109" s="116"/>
      <c r="Y109" s="282"/>
      <c r="Z109" s="283"/>
      <c r="AA109" s="117">
        <f>M109-J109</f>
        <v>-317.26784343822737</v>
      </c>
      <c r="AB109" s="110">
        <f>M109/J109</f>
        <v>0.89424405218725755</v>
      </c>
      <c r="AC109" s="278"/>
    </row>
    <row r="110" spans="1:29" ht="15.75" customHeight="1">
      <c r="A110" s="288"/>
      <c r="B110" s="100" t="s">
        <v>120</v>
      </c>
      <c r="C110" s="280" t="s">
        <v>225</v>
      </c>
      <c r="D110" s="281"/>
      <c r="E110" s="101">
        <v>23.27</v>
      </c>
      <c r="F110" s="102">
        <v>5268</v>
      </c>
      <c r="G110" s="103">
        <f t="shared" si="45"/>
        <v>122586.36</v>
      </c>
      <c r="H110" s="26"/>
      <c r="I110" s="104">
        <v>5</v>
      </c>
      <c r="J110" s="105">
        <v>3000</v>
      </c>
      <c r="K110" s="106">
        <f t="shared" si="46"/>
        <v>600</v>
      </c>
      <c r="L110" s="107">
        <v>5</v>
      </c>
      <c r="M110" s="105">
        <f>F110/V110*60</f>
        <v>2460.0856142171519</v>
      </c>
      <c r="N110" s="106">
        <f>M110/L110</f>
        <v>492.0171228434304</v>
      </c>
      <c r="O110" s="108">
        <f>L110-I110</f>
        <v>0</v>
      </c>
      <c r="P110" s="109">
        <f>N110-K110</f>
        <v>-107.9828771565696</v>
      </c>
      <c r="Q110" s="110">
        <f>N110/K110</f>
        <v>0.82002853807238396</v>
      </c>
      <c r="R110" s="293"/>
      <c r="S110" s="47">
        <v>0.79236111111111118</v>
      </c>
      <c r="T110" s="48">
        <v>0.8815856481481481</v>
      </c>
      <c r="U110" s="111">
        <v>2.5666666666666949</v>
      </c>
      <c r="V110" s="112">
        <v>128.48333333333318</v>
      </c>
      <c r="W110" s="113"/>
      <c r="X110" s="116"/>
      <c r="Y110" s="282"/>
      <c r="Z110" s="283"/>
      <c r="AA110" s="117">
        <f>M110-J110</f>
        <v>-539.91438578284806</v>
      </c>
      <c r="AB110" s="110">
        <f>M110/J110</f>
        <v>0.82002853807238396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47">AVERAGE(I107:I122)</f>
        <v>4.5</v>
      </c>
      <c r="J123" s="137">
        <f t="shared" si="47"/>
        <v>3000</v>
      </c>
      <c r="K123" s="138">
        <f t="shared" ref="K123" si="48">J123/I123</f>
        <v>666.66666666666663</v>
      </c>
      <c r="L123" s="136">
        <f t="shared" ref="L123:M123" si="49">AVERAGE(L107:L122)</f>
        <v>4.5</v>
      </c>
      <c r="M123" s="137">
        <f t="shared" si="49"/>
        <v>2626.8852778126916</v>
      </c>
      <c r="N123" s="138">
        <f t="shared" ref="N123:N132" si="50">M123/L123</f>
        <v>583.75228395837587</v>
      </c>
      <c r="O123" s="139">
        <f t="shared" ref="O123:O132" si="51">L123-I123</f>
        <v>0</v>
      </c>
      <c r="P123" s="140">
        <f t="shared" ref="P123:P132" si="52">N123-K123</f>
        <v>-82.914382708290759</v>
      </c>
      <c r="Q123" s="141">
        <f t="shared" ref="Q123:Q132" si="53">N123/K123</f>
        <v>0.87562842593756385</v>
      </c>
      <c r="R123" s="294"/>
      <c r="S123" s="142">
        <f>S107</f>
        <v>0.70833333333333337</v>
      </c>
      <c r="T123" s="143">
        <f>INDEX(T107:T122,COUNTA(T107:T122))</f>
        <v>0.8815856481481481</v>
      </c>
      <c r="U123" s="144"/>
      <c r="V123" s="166"/>
      <c r="W123" s="99"/>
      <c r="X123" s="69"/>
      <c r="Y123" s="285"/>
      <c r="Z123" s="286"/>
      <c r="AA123" s="168">
        <f t="shared" ref="AA123:AA132" si="54">M123-J123</f>
        <v>-373.11472218730842</v>
      </c>
      <c r="AB123" s="141">
        <f t="shared" ref="AB123:AB132" si="55">M123/J123</f>
        <v>0.87562842593756385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666</v>
      </c>
      <c r="G124" s="148">
        <f t="shared" ref="G124:G132" si="56">E124*F124</f>
        <v>12107.88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2" si="57">F124/V124*60</f>
        <v>2699.9999999999864</v>
      </c>
      <c r="N124" s="152">
        <f t="shared" si="50"/>
        <v>674.99999999999659</v>
      </c>
      <c r="O124" s="154">
        <f t="shared" si="51"/>
        <v>0</v>
      </c>
      <c r="P124" s="155">
        <f t="shared" si="52"/>
        <v>-75.000000000003411</v>
      </c>
      <c r="Q124" s="156">
        <f t="shared" si="53"/>
        <v>0.89999999999999547</v>
      </c>
      <c r="R124" s="292">
        <f>Q140</f>
        <v>0.89206276727938383</v>
      </c>
      <c r="S124" s="157">
        <v>0.70847222222222217</v>
      </c>
      <c r="T124" s="158">
        <v>0.71875</v>
      </c>
      <c r="U124" s="159"/>
      <c r="V124" s="160">
        <v>14.800000000000075</v>
      </c>
      <c r="W124" s="161"/>
      <c r="X124" s="162"/>
      <c r="Y124" s="295"/>
      <c r="Z124" s="296"/>
      <c r="AA124" s="115">
        <f t="shared" si="54"/>
        <v>-300.00000000001364</v>
      </c>
      <c r="AB124" s="156">
        <f t="shared" si="55"/>
        <v>0.89999999999999547</v>
      </c>
      <c r="AC124" s="277">
        <f>AB140</f>
        <v>0.89206276727938372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2357</v>
      </c>
      <c r="G125" s="103">
        <f t="shared" si="56"/>
        <v>33068.71</v>
      </c>
      <c r="H125" s="26">
        <v>2</v>
      </c>
      <c r="I125" s="104">
        <v>3</v>
      </c>
      <c r="J125" s="105">
        <v>3000</v>
      </c>
      <c r="K125" s="106">
        <f t="shared" si="46"/>
        <v>1000</v>
      </c>
      <c r="L125" s="107">
        <v>3</v>
      </c>
      <c r="M125" s="105">
        <f t="shared" si="57"/>
        <v>2699.7136493795692</v>
      </c>
      <c r="N125" s="106">
        <f t="shared" si="50"/>
        <v>899.90454979318974</v>
      </c>
      <c r="O125" s="108">
        <f t="shared" si="51"/>
        <v>0</v>
      </c>
      <c r="P125" s="109">
        <f t="shared" si="52"/>
        <v>-100.09545020681026</v>
      </c>
      <c r="Q125" s="110">
        <f t="shared" si="53"/>
        <v>0.89990454979318979</v>
      </c>
      <c r="R125" s="293"/>
      <c r="S125" s="47">
        <v>0.72916666666666663</v>
      </c>
      <c r="T125" s="48">
        <v>0.76554398148148151</v>
      </c>
      <c r="U125" s="111">
        <v>14.999999999999947</v>
      </c>
      <c r="V125" s="112">
        <v>52.383333333333425</v>
      </c>
      <c r="W125" s="113"/>
      <c r="X125" s="116"/>
      <c r="Y125" s="282"/>
      <c r="Z125" s="283"/>
      <c r="AA125" s="117">
        <f t="shared" si="54"/>
        <v>-300.28635062043077</v>
      </c>
      <c r="AB125" s="110">
        <f t="shared" si="55"/>
        <v>0.89990454979318979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1360</v>
      </c>
      <c r="G126" s="103">
        <f t="shared" si="56"/>
        <v>24724.799999999999</v>
      </c>
      <c r="H126" s="26"/>
      <c r="I126" s="104">
        <v>3</v>
      </c>
      <c r="J126" s="105">
        <v>3600</v>
      </c>
      <c r="K126" s="106">
        <f t="shared" si="46"/>
        <v>1200</v>
      </c>
      <c r="L126" s="107">
        <v>3</v>
      </c>
      <c r="M126" s="105">
        <f t="shared" si="57"/>
        <v>3177.1576898118215</v>
      </c>
      <c r="N126" s="106">
        <f t="shared" si="50"/>
        <v>1059.0525632706072</v>
      </c>
      <c r="O126" s="108">
        <f t="shared" si="51"/>
        <v>0</v>
      </c>
      <c r="P126" s="109">
        <f t="shared" si="52"/>
        <v>-140.94743672939285</v>
      </c>
      <c r="Q126" s="110">
        <f t="shared" si="53"/>
        <v>0.88254380272550592</v>
      </c>
      <c r="R126" s="293"/>
      <c r="S126" s="47">
        <v>0.77660879629629631</v>
      </c>
      <c r="T126" s="48">
        <v>0.7944444444444444</v>
      </c>
      <c r="U126" s="111">
        <v>15.933333333333319</v>
      </c>
      <c r="V126" s="112">
        <v>25.683333333333245</v>
      </c>
      <c r="W126" s="113"/>
      <c r="X126" s="116"/>
      <c r="Y126" s="282"/>
      <c r="Z126" s="283"/>
      <c r="AA126" s="117">
        <f t="shared" si="54"/>
        <v>-422.84231018817854</v>
      </c>
      <c r="AB126" s="110">
        <f t="shared" si="55"/>
        <v>0.88254380272550592</v>
      </c>
      <c r="AC126" s="278"/>
    </row>
    <row r="127" spans="1:29" ht="15.75" customHeight="1">
      <c r="A127" s="298"/>
      <c r="B127" s="100" t="s">
        <v>120</v>
      </c>
      <c r="C127" s="280" t="s">
        <v>155</v>
      </c>
      <c r="D127" s="281"/>
      <c r="E127" s="101">
        <v>24.82</v>
      </c>
      <c r="F127" s="102">
        <v>852</v>
      </c>
      <c r="G127" s="103">
        <f t="shared" si="56"/>
        <v>21146.639999999999</v>
      </c>
      <c r="H127" s="26">
        <v>2</v>
      </c>
      <c r="I127" s="104">
        <v>4</v>
      </c>
      <c r="J127" s="105">
        <v>3300</v>
      </c>
      <c r="K127" s="106">
        <f t="shared" si="46"/>
        <v>825</v>
      </c>
      <c r="L127" s="107">
        <v>4</v>
      </c>
      <c r="M127" s="105">
        <f t="shared" si="57"/>
        <v>2946.3976945244967</v>
      </c>
      <c r="N127" s="106">
        <f t="shared" si="50"/>
        <v>736.59942363112418</v>
      </c>
      <c r="O127" s="108">
        <f t="shared" si="51"/>
        <v>0</v>
      </c>
      <c r="P127" s="109">
        <f t="shared" si="52"/>
        <v>-88.400576368875818</v>
      </c>
      <c r="Q127" s="110">
        <f t="shared" si="53"/>
        <v>0.89284778621954441</v>
      </c>
      <c r="R127" s="293"/>
      <c r="S127" s="47">
        <v>0.80486111111111114</v>
      </c>
      <c r="T127" s="48">
        <v>0.81690972222222225</v>
      </c>
      <c r="U127" s="111">
        <v>15.000000000000107</v>
      </c>
      <c r="V127" s="112">
        <v>17.349999999999994</v>
      </c>
      <c r="W127" s="113"/>
      <c r="X127" s="116"/>
      <c r="Y127" s="282"/>
      <c r="Z127" s="283"/>
      <c r="AA127" s="117">
        <f t="shared" si="54"/>
        <v>-353.60230547550327</v>
      </c>
      <c r="AB127" s="110">
        <f t="shared" si="55"/>
        <v>0.89284778621954441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2997</v>
      </c>
      <c r="G128" s="103">
        <f t="shared" si="56"/>
        <v>42797.159999999996</v>
      </c>
      <c r="H128" s="13">
        <v>2</v>
      </c>
      <c r="I128" s="104">
        <v>3</v>
      </c>
      <c r="J128" s="105">
        <v>3600</v>
      </c>
      <c r="K128" s="106">
        <f t="shared" si="46"/>
        <v>1200</v>
      </c>
      <c r="L128" s="107">
        <v>3</v>
      </c>
      <c r="M128" s="105">
        <f t="shared" si="57"/>
        <v>3178.9039481437831</v>
      </c>
      <c r="N128" s="106">
        <f t="shared" si="50"/>
        <v>1059.6346493812609</v>
      </c>
      <c r="O128" s="108">
        <f t="shared" si="51"/>
        <v>0</v>
      </c>
      <c r="P128" s="109">
        <f t="shared" si="52"/>
        <v>-140.36535061873906</v>
      </c>
      <c r="Q128" s="110">
        <f t="shared" si="53"/>
        <v>0.88302887448438416</v>
      </c>
      <c r="R128" s="293"/>
      <c r="S128" s="47">
        <v>0.82807870370370373</v>
      </c>
      <c r="T128" s="48">
        <v>0.86736111111111114</v>
      </c>
      <c r="U128" s="111">
        <v>16.083333333333343</v>
      </c>
      <c r="V128" s="112">
        <v>56.566666666666663</v>
      </c>
      <c r="W128" s="113">
        <v>0.86736111111111114</v>
      </c>
      <c r="X128" s="116">
        <v>0.92025462962962967</v>
      </c>
      <c r="Y128" s="282"/>
      <c r="Z128" s="283"/>
      <c r="AA128" s="117">
        <f t="shared" si="54"/>
        <v>-421.09605185621695</v>
      </c>
      <c r="AB128" s="110">
        <f t="shared" si="55"/>
        <v>0.88302887448438416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1253</v>
      </c>
      <c r="G129" s="121">
        <f t="shared" si="56"/>
        <v>22779.54</v>
      </c>
      <c r="H129" s="122"/>
      <c r="I129" s="104">
        <v>4</v>
      </c>
      <c r="J129" s="105">
        <v>3000</v>
      </c>
      <c r="K129" s="106">
        <f t="shared" si="46"/>
        <v>750</v>
      </c>
      <c r="L129" s="107">
        <v>4</v>
      </c>
      <c r="M129" s="105">
        <f t="shared" si="57"/>
        <v>2701.0778443113841</v>
      </c>
      <c r="N129" s="106">
        <f t="shared" si="50"/>
        <v>675.26946107784602</v>
      </c>
      <c r="O129" s="108">
        <f t="shared" si="51"/>
        <v>0</v>
      </c>
      <c r="P129" s="109">
        <f t="shared" si="52"/>
        <v>-74.730538922153983</v>
      </c>
      <c r="Q129" s="110">
        <f t="shared" si="53"/>
        <v>0.90035928143712807</v>
      </c>
      <c r="R129" s="293"/>
      <c r="S129" s="47">
        <v>0.92025462962962967</v>
      </c>
      <c r="T129" s="48">
        <v>0.93958333333333333</v>
      </c>
      <c r="U129" s="111">
        <v>76.166666666666686</v>
      </c>
      <c r="V129" s="112">
        <v>27.833333333333261</v>
      </c>
      <c r="W129" s="113"/>
      <c r="X129" s="116"/>
      <c r="Y129" s="282"/>
      <c r="Z129" s="283"/>
      <c r="AA129" s="117">
        <f t="shared" si="54"/>
        <v>-298.92215568861593</v>
      </c>
      <c r="AB129" s="110">
        <f t="shared" si="55"/>
        <v>0.90035928143712807</v>
      </c>
      <c r="AC129" s="278"/>
    </row>
    <row r="130" spans="1:29" ht="15.75" customHeight="1">
      <c r="A130" s="299"/>
      <c r="B130" s="100" t="s">
        <v>120</v>
      </c>
      <c r="C130" s="280" t="s">
        <v>155</v>
      </c>
      <c r="D130" s="281"/>
      <c r="E130" s="101">
        <v>24.82</v>
      </c>
      <c r="F130" s="102">
        <v>1958</v>
      </c>
      <c r="G130" s="121">
        <f t="shared" si="56"/>
        <v>48597.56</v>
      </c>
      <c r="H130" s="62"/>
      <c r="I130" s="104">
        <v>4</v>
      </c>
      <c r="J130" s="105">
        <v>3300</v>
      </c>
      <c r="K130" s="106">
        <f t="shared" si="46"/>
        <v>825</v>
      </c>
      <c r="L130" s="107">
        <v>4</v>
      </c>
      <c r="M130" s="105">
        <f t="shared" si="57"/>
        <v>2945.591307981621</v>
      </c>
      <c r="N130" s="106">
        <f t="shared" si="50"/>
        <v>736.39782699540524</v>
      </c>
      <c r="O130" s="123">
        <f t="shared" si="51"/>
        <v>0</v>
      </c>
      <c r="P130" s="124">
        <f t="shared" si="52"/>
        <v>-88.602173004594761</v>
      </c>
      <c r="Q130" s="125">
        <f t="shared" si="53"/>
        <v>0.89260342666109727</v>
      </c>
      <c r="R130" s="293"/>
      <c r="S130" s="47">
        <v>0.95008101851851856</v>
      </c>
      <c r="T130" s="48">
        <v>0.97777777777777775</v>
      </c>
      <c r="U130" s="111">
        <v>15.116666666666738</v>
      </c>
      <c r="V130" s="112">
        <v>39.883333333333226</v>
      </c>
      <c r="W130" s="113"/>
      <c r="X130" s="116"/>
      <c r="Y130" s="282"/>
      <c r="Z130" s="283"/>
      <c r="AA130" s="117">
        <f t="shared" si="54"/>
        <v>-354.40869201837904</v>
      </c>
      <c r="AB130" s="110">
        <f t="shared" si="55"/>
        <v>0.89260342666109727</v>
      </c>
      <c r="AC130" s="278"/>
    </row>
    <row r="131" spans="1:29" ht="15.75" customHeight="1">
      <c r="A131" s="299"/>
      <c r="B131" s="100" t="s">
        <v>120</v>
      </c>
      <c r="C131" s="280" t="s">
        <v>149</v>
      </c>
      <c r="D131" s="281"/>
      <c r="E131" s="101">
        <v>14.03</v>
      </c>
      <c r="F131" s="102">
        <v>5771</v>
      </c>
      <c r="G131" s="121">
        <f t="shared" si="56"/>
        <v>80967.12999999999</v>
      </c>
      <c r="H131" s="62"/>
      <c r="I131" s="104">
        <v>3</v>
      </c>
      <c r="J131" s="105">
        <v>3000</v>
      </c>
      <c r="K131" s="106">
        <f t="shared" si="46"/>
        <v>1000</v>
      </c>
      <c r="L131" s="118">
        <v>3</v>
      </c>
      <c r="M131" s="105">
        <f t="shared" si="57"/>
        <v>2699.1814992854402</v>
      </c>
      <c r="N131" s="106">
        <f t="shared" si="50"/>
        <v>899.72716642848002</v>
      </c>
      <c r="O131" s="123">
        <f t="shared" si="51"/>
        <v>0</v>
      </c>
      <c r="P131" s="124">
        <f t="shared" si="52"/>
        <v>-100.27283357151998</v>
      </c>
      <c r="Q131" s="125">
        <f t="shared" si="53"/>
        <v>0.89972716642848005</v>
      </c>
      <c r="R131" s="293"/>
      <c r="S131" s="47">
        <v>0.98819444444444449</v>
      </c>
      <c r="T131" s="48">
        <v>1.0772800925925925</v>
      </c>
      <c r="U131" s="111">
        <v>15.000000000000107</v>
      </c>
      <c r="V131" s="112">
        <v>128.28333333333313</v>
      </c>
      <c r="W131" s="113"/>
      <c r="X131" s="116"/>
      <c r="Y131" s="282"/>
      <c r="Z131" s="283"/>
      <c r="AA131" s="117">
        <f t="shared" si="54"/>
        <v>-300.81850071455983</v>
      </c>
      <c r="AB131" s="110">
        <f t="shared" si="55"/>
        <v>0.89972716642848005</v>
      </c>
      <c r="AC131" s="278"/>
    </row>
    <row r="132" spans="1:29" ht="15.75" customHeight="1">
      <c r="A132" s="299"/>
      <c r="B132" s="100" t="s">
        <v>120</v>
      </c>
      <c r="C132" s="280" t="s">
        <v>151</v>
      </c>
      <c r="D132" s="281"/>
      <c r="E132" s="101">
        <v>14.28</v>
      </c>
      <c r="F132" s="102">
        <v>7649</v>
      </c>
      <c r="G132" s="121">
        <f t="shared" si="56"/>
        <v>109227.72</v>
      </c>
      <c r="H132" s="62"/>
      <c r="I132" s="104">
        <v>3</v>
      </c>
      <c r="J132" s="105">
        <v>3600</v>
      </c>
      <c r="K132" s="106">
        <f t="shared" si="46"/>
        <v>1200</v>
      </c>
      <c r="L132" s="118">
        <v>3</v>
      </c>
      <c r="M132" s="105">
        <f t="shared" si="57"/>
        <v>3178.6217245757766</v>
      </c>
      <c r="N132" s="106">
        <f t="shared" si="50"/>
        <v>1059.5405748585922</v>
      </c>
      <c r="O132" s="123">
        <f t="shared" si="51"/>
        <v>0</v>
      </c>
      <c r="P132" s="124">
        <f t="shared" si="52"/>
        <v>-140.45942514140779</v>
      </c>
      <c r="Q132" s="125">
        <f t="shared" si="53"/>
        <v>0.88295047904882684</v>
      </c>
      <c r="R132" s="293"/>
      <c r="S132" s="47">
        <v>1.0874999999999999</v>
      </c>
      <c r="T132" s="48">
        <v>1.1877662037037038</v>
      </c>
      <c r="U132" s="111">
        <v>14.716666666666676</v>
      </c>
      <c r="V132" s="112">
        <v>144.38333333333358</v>
      </c>
      <c r="W132" s="113"/>
      <c r="X132" s="116"/>
      <c r="Y132" s="282"/>
      <c r="Z132" s="283"/>
      <c r="AA132" s="117">
        <f t="shared" si="54"/>
        <v>-421.37827542422338</v>
      </c>
      <c r="AB132" s="110">
        <f t="shared" si="55"/>
        <v>0.88295047904882684</v>
      </c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58">AVERAGE(I124:I139)</f>
        <v>3.4444444444444446</v>
      </c>
      <c r="J140" s="137">
        <f t="shared" si="58"/>
        <v>3266.6666666666665</v>
      </c>
      <c r="K140" s="138">
        <f t="shared" ref="K140" si="59">J140/I140</f>
        <v>948.38709677419342</v>
      </c>
      <c r="L140" s="136">
        <f t="shared" ref="L140:M140" si="60">AVERAGE(L124:L139)</f>
        <v>3.4444444444444446</v>
      </c>
      <c r="M140" s="137">
        <f t="shared" si="60"/>
        <v>2914.0717064459868</v>
      </c>
      <c r="N140" s="138">
        <f t="shared" ref="N140:N151" si="61">M140/L140</f>
        <v>846.02081800044778</v>
      </c>
      <c r="O140" s="139">
        <f t="shared" ref="O140:O151" si="62">L140-I140</f>
        <v>0</v>
      </c>
      <c r="P140" s="140">
        <f t="shared" ref="P140:P151" si="63">N140-K140</f>
        <v>-102.36627877374565</v>
      </c>
      <c r="Q140" s="141">
        <f t="shared" ref="Q140:Q151" si="64">N140/K140</f>
        <v>0.89206276727938383</v>
      </c>
      <c r="R140" s="294"/>
      <c r="S140" s="142">
        <f>S124</f>
        <v>0.70847222222222217</v>
      </c>
      <c r="T140" s="143">
        <f>INDEX(T124:T139,COUNTA(T124:T139))</f>
        <v>1.1877662037037038</v>
      </c>
      <c r="U140" s="144"/>
      <c r="V140" s="166"/>
      <c r="W140" s="99"/>
      <c r="X140" s="69"/>
      <c r="Y140" s="285"/>
      <c r="Z140" s="286"/>
      <c r="AA140" s="168">
        <f t="shared" ref="AA140:AA151" si="65">M140-J140</f>
        <v>-352.5949602206797</v>
      </c>
      <c r="AB140" s="141">
        <f t="shared" ref="AB140:AB151" si="66">M140/J140</f>
        <v>0.89206276727938372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499</v>
      </c>
      <c r="G141" s="148">
        <f t="shared" ref="G141:G151" si="67">E141*F141</f>
        <v>11117.720000000001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68">F141/V141*60</f>
        <v>2944.9180327869035</v>
      </c>
      <c r="N141" s="152">
        <f t="shared" si="61"/>
        <v>588.98360655738065</v>
      </c>
      <c r="O141" s="154">
        <f t="shared" si="62"/>
        <v>0</v>
      </c>
      <c r="P141" s="155">
        <f t="shared" si="63"/>
        <v>-71.016393442619346</v>
      </c>
      <c r="Q141" s="156">
        <f t="shared" si="64"/>
        <v>0.8923994038748192</v>
      </c>
      <c r="R141" s="292">
        <f>Q157</f>
        <v>0.88606503611738519</v>
      </c>
      <c r="S141" s="157">
        <v>0.70833333333333337</v>
      </c>
      <c r="T141" s="158">
        <v>0.71539351851851851</v>
      </c>
      <c r="U141" s="159"/>
      <c r="V141" s="160">
        <v>10.166666666666604</v>
      </c>
      <c r="W141" s="158"/>
      <c r="X141" s="169"/>
      <c r="Y141" s="295"/>
      <c r="Z141" s="296"/>
      <c r="AA141" s="171">
        <f t="shared" si="65"/>
        <v>-355.0819672130965</v>
      </c>
      <c r="AB141" s="156">
        <f t="shared" si="66"/>
        <v>0.8923994038748192</v>
      </c>
      <c r="AC141" s="277">
        <f>AB157</f>
        <v>0.88606503611738519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1065</v>
      </c>
      <c r="G142" s="103">
        <f t="shared" si="67"/>
        <v>19361.7</v>
      </c>
      <c r="H142" s="26">
        <v>2</v>
      </c>
      <c r="I142" s="104">
        <v>3</v>
      </c>
      <c r="J142" s="105">
        <v>3600</v>
      </c>
      <c r="K142" s="106">
        <f t="shared" si="46"/>
        <v>1200</v>
      </c>
      <c r="L142" s="107">
        <v>3</v>
      </c>
      <c r="M142" s="105">
        <f t="shared" si="68"/>
        <v>3179.1044776119238</v>
      </c>
      <c r="N142" s="106">
        <f t="shared" si="61"/>
        <v>1059.701492537308</v>
      </c>
      <c r="O142" s="108">
        <f t="shared" si="62"/>
        <v>0</v>
      </c>
      <c r="P142" s="109">
        <f t="shared" si="63"/>
        <v>-140.29850746269199</v>
      </c>
      <c r="Q142" s="110">
        <f t="shared" si="64"/>
        <v>0.88308457711442334</v>
      </c>
      <c r="R142" s="293"/>
      <c r="S142" s="47">
        <v>0.72569444444444442</v>
      </c>
      <c r="T142" s="48">
        <v>0.73965277777777783</v>
      </c>
      <c r="U142" s="111">
        <v>14.833333333333307</v>
      </c>
      <c r="V142" s="112">
        <v>20.100000000000104</v>
      </c>
      <c r="W142" s="113"/>
      <c r="X142" s="13"/>
      <c r="Y142" s="282"/>
      <c r="Z142" s="283"/>
      <c r="AA142" s="172">
        <f t="shared" si="65"/>
        <v>-420.89552238807619</v>
      </c>
      <c r="AB142" s="110">
        <f t="shared" si="66"/>
        <v>0.88308457711442323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1457</v>
      </c>
      <c r="G143" s="103">
        <f t="shared" si="67"/>
        <v>24331.899999999998</v>
      </c>
      <c r="H143" s="26"/>
      <c r="I143" s="104">
        <v>3</v>
      </c>
      <c r="J143" s="105">
        <v>3600</v>
      </c>
      <c r="K143" s="106">
        <f t="shared" si="46"/>
        <v>1200</v>
      </c>
      <c r="L143" s="107">
        <v>3</v>
      </c>
      <c r="M143" s="105">
        <f t="shared" si="68"/>
        <v>3182.7669902912521</v>
      </c>
      <c r="N143" s="106">
        <f t="shared" si="61"/>
        <v>1060.9223300970841</v>
      </c>
      <c r="O143" s="108">
        <f t="shared" si="62"/>
        <v>0</v>
      </c>
      <c r="P143" s="109">
        <f t="shared" si="63"/>
        <v>-139.07766990291589</v>
      </c>
      <c r="Q143" s="110">
        <f t="shared" si="64"/>
        <v>0.88410194174757006</v>
      </c>
      <c r="R143" s="293"/>
      <c r="S143" s="47">
        <v>0.74999999999999989</v>
      </c>
      <c r="T143" s="48">
        <v>0.76907407407407402</v>
      </c>
      <c r="U143" s="111">
        <v>14.899999999999771</v>
      </c>
      <c r="V143" s="112">
        <v>27.46666666666675</v>
      </c>
      <c r="W143" s="113"/>
      <c r="X143" s="13"/>
      <c r="Y143" s="282"/>
      <c r="Z143" s="283"/>
      <c r="AA143" s="172">
        <f t="shared" si="65"/>
        <v>-417.23300970874789</v>
      </c>
      <c r="AB143" s="110">
        <f t="shared" si="66"/>
        <v>0.88410194174757006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714</v>
      </c>
      <c r="G144" s="103">
        <f t="shared" si="67"/>
        <v>17871.420000000002</v>
      </c>
      <c r="H144" s="26">
        <v>2</v>
      </c>
      <c r="I144" s="104">
        <v>4</v>
      </c>
      <c r="J144" s="105">
        <v>3300</v>
      </c>
      <c r="K144" s="106">
        <f t="shared" si="46"/>
        <v>825</v>
      </c>
      <c r="L144" s="107">
        <v>4</v>
      </c>
      <c r="M144" s="105">
        <f t="shared" si="68"/>
        <v>2947.7064220183634</v>
      </c>
      <c r="N144" s="106">
        <f t="shared" si="61"/>
        <v>736.92660550459084</v>
      </c>
      <c r="O144" s="108">
        <f t="shared" si="62"/>
        <v>0</v>
      </c>
      <c r="P144" s="109">
        <f t="shared" si="63"/>
        <v>-88.073394495409161</v>
      </c>
      <c r="Q144" s="110">
        <f t="shared" si="64"/>
        <v>0.89324437030859494</v>
      </c>
      <c r="R144" s="293"/>
      <c r="S144" s="47">
        <v>0.77949074074074076</v>
      </c>
      <c r="T144" s="48">
        <v>0.7895833333333333</v>
      </c>
      <c r="U144" s="111">
        <v>15.000000000000107</v>
      </c>
      <c r="V144" s="112">
        <v>14.53333333333326</v>
      </c>
      <c r="W144" s="113"/>
      <c r="X144" s="13"/>
      <c r="Y144" s="282"/>
      <c r="Z144" s="283"/>
      <c r="AA144" s="172">
        <f t="shared" si="65"/>
        <v>-352.29357798163664</v>
      </c>
      <c r="AB144" s="110">
        <f t="shared" si="66"/>
        <v>0.89324437030859494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1615</v>
      </c>
      <c r="G145" s="103">
        <f t="shared" si="67"/>
        <v>28892.350000000002</v>
      </c>
      <c r="H145" s="13">
        <v>2</v>
      </c>
      <c r="I145" s="104">
        <v>4</v>
      </c>
      <c r="J145" s="105">
        <v>3600</v>
      </c>
      <c r="K145" s="106">
        <f t="shared" si="46"/>
        <v>900</v>
      </c>
      <c r="L145" s="107">
        <v>4</v>
      </c>
      <c r="M145" s="105">
        <f t="shared" si="68"/>
        <v>3175.3140360458847</v>
      </c>
      <c r="N145" s="106">
        <f t="shared" si="61"/>
        <v>793.82850901147117</v>
      </c>
      <c r="O145" s="108">
        <f t="shared" si="62"/>
        <v>0</v>
      </c>
      <c r="P145" s="109">
        <f t="shared" si="63"/>
        <v>-106.17149098852883</v>
      </c>
      <c r="Q145" s="110">
        <f t="shared" si="64"/>
        <v>0.8820316766794124</v>
      </c>
      <c r="R145" s="293"/>
      <c r="S145" s="47">
        <v>0.80103009259259261</v>
      </c>
      <c r="T145" s="48">
        <v>0.82222222222222219</v>
      </c>
      <c r="U145" s="111">
        <v>16.483333333333405</v>
      </c>
      <c r="V145" s="112">
        <v>30.516666666666588</v>
      </c>
      <c r="W145" s="113"/>
      <c r="X145" s="116"/>
      <c r="Y145" s="282"/>
      <c r="Z145" s="283"/>
      <c r="AA145" s="172">
        <f t="shared" si="65"/>
        <v>-424.68596395411532</v>
      </c>
      <c r="AB145" s="110">
        <f t="shared" si="66"/>
        <v>0.8820316766794124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2510</v>
      </c>
      <c r="G146" s="121">
        <f t="shared" si="67"/>
        <v>41816.6</v>
      </c>
      <c r="H146" s="122">
        <v>2</v>
      </c>
      <c r="I146" s="104">
        <v>5</v>
      </c>
      <c r="J146" s="105">
        <v>3600</v>
      </c>
      <c r="K146" s="106">
        <f t="shared" si="46"/>
        <v>720</v>
      </c>
      <c r="L146" s="107">
        <v>5</v>
      </c>
      <c r="M146" s="105">
        <f t="shared" si="68"/>
        <v>3176.0984182776797</v>
      </c>
      <c r="N146" s="106">
        <f t="shared" si="61"/>
        <v>635.21968365553596</v>
      </c>
      <c r="O146" s="108">
        <f t="shared" si="62"/>
        <v>0</v>
      </c>
      <c r="P146" s="109">
        <f t="shared" si="63"/>
        <v>-84.78031634446404</v>
      </c>
      <c r="Q146" s="110">
        <f t="shared" si="64"/>
        <v>0.88224956063268878</v>
      </c>
      <c r="R146" s="293"/>
      <c r="S146" s="47">
        <v>0.83263888888888893</v>
      </c>
      <c r="T146" s="48">
        <v>0.86556712962962967</v>
      </c>
      <c r="U146" s="111">
        <v>15.000000000000107</v>
      </c>
      <c r="V146" s="112">
        <v>47.416666666666671</v>
      </c>
      <c r="W146" s="113">
        <v>0.86556712962962967</v>
      </c>
      <c r="X146" s="116">
        <v>0.91805555555555551</v>
      </c>
      <c r="Y146" s="282"/>
      <c r="Z146" s="283"/>
      <c r="AA146" s="172">
        <f t="shared" si="65"/>
        <v>-423.90158172232032</v>
      </c>
      <c r="AB146" s="110">
        <f t="shared" si="66"/>
        <v>0.88224956063268878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1332</v>
      </c>
      <c r="G147" s="121">
        <f t="shared" si="67"/>
        <v>29676.960000000003</v>
      </c>
      <c r="H147" s="62"/>
      <c r="I147" s="104">
        <v>5</v>
      </c>
      <c r="J147" s="105">
        <v>3300</v>
      </c>
      <c r="K147" s="106">
        <f t="shared" si="46"/>
        <v>660</v>
      </c>
      <c r="L147" s="107">
        <v>5</v>
      </c>
      <c r="M147" s="105">
        <f t="shared" si="68"/>
        <v>2943.6464088397693</v>
      </c>
      <c r="N147" s="106">
        <f t="shared" si="61"/>
        <v>588.72928176795381</v>
      </c>
      <c r="O147" s="123">
        <f t="shared" si="62"/>
        <v>0</v>
      </c>
      <c r="P147" s="124">
        <f t="shared" si="63"/>
        <v>-71.270718232046192</v>
      </c>
      <c r="Q147" s="125">
        <f t="shared" si="64"/>
        <v>0.8920140632847785</v>
      </c>
      <c r="R147" s="293"/>
      <c r="S147" s="47">
        <v>0.91805555555555551</v>
      </c>
      <c r="T147" s="48">
        <v>0.93690972222222224</v>
      </c>
      <c r="U147" s="111">
        <v>75.583333333333215</v>
      </c>
      <c r="V147" s="112">
        <v>27.150000000000087</v>
      </c>
      <c r="W147" s="113"/>
      <c r="X147" s="116"/>
      <c r="Y147" s="282"/>
      <c r="Z147" s="283"/>
      <c r="AA147" s="172">
        <f t="shared" si="65"/>
        <v>-356.35359116023074</v>
      </c>
      <c r="AB147" s="110">
        <f t="shared" si="66"/>
        <v>0.89201406328477861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2677</v>
      </c>
      <c r="G148" s="121">
        <f t="shared" si="67"/>
        <v>48667.86</v>
      </c>
      <c r="H148" s="62"/>
      <c r="I148" s="104">
        <v>3</v>
      </c>
      <c r="J148" s="105">
        <v>3600</v>
      </c>
      <c r="K148" s="106">
        <f t="shared" si="46"/>
        <v>1200</v>
      </c>
      <c r="L148" s="118">
        <v>3</v>
      </c>
      <c r="M148" s="105">
        <f t="shared" si="68"/>
        <v>3177.4480712166228</v>
      </c>
      <c r="N148" s="106">
        <f t="shared" si="61"/>
        <v>1059.1493570722075</v>
      </c>
      <c r="O148" s="123">
        <f t="shared" si="62"/>
        <v>0</v>
      </c>
      <c r="P148" s="124">
        <f t="shared" si="63"/>
        <v>-140.85064292779248</v>
      </c>
      <c r="Q148" s="125">
        <f t="shared" si="64"/>
        <v>0.8826244642268396</v>
      </c>
      <c r="R148" s="293"/>
      <c r="S148" s="47">
        <v>0.94822916666666668</v>
      </c>
      <c r="T148" s="48">
        <v>0.98333333333333328</v>
      </c>
      <c r="U148" s="111">
        <v>16.29999999999999</v>
      </c>
      <c r="V148" s="112">
        <v>50.549999999999912</v>
      </c>
      <c r="W148" s="113"/>
      <c r="X148" s="116"/>
      <c r="Y148" s="282"/>
      <c r="Z148" s="283"/>
      <c r="AA148" s="172">
        <f t="shared" si="65"/>
        <v>-422.55192878337721</v>
      </c>
      <c r="AB148" s="110">
        <f t="shared" si="66"/>
        <v>0.88262446422683971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1436</v>
      </c>
      <c r="G149" s="121">
        <f t="shared" si="67"/>
        <v>35943.08</v>
      </c>
      <c r="H149" s="62"/>
      <c r="I149" s="104">
        <v>4</v>
      </c>
      <c r="J149" s="105">
        <v>3300</v>
      </c>
      <c r="K149" s="106">
        <f t="shared" si="46"/>
        <v>825</v>
      </c>
      <c r="L149" s="118">
        <v>4</v>
      </c>
      <c r="M149" s="105">
        <f t="shared" si="68"/>
        <v>2945.6410256410159</v>
      </c>
      <c r="N149" s="106">
        <f t="shared" si="61"/>
        <v>736.41025641025396</v>
      </c>
      <c r="O149" s="123">
        <f t="shared" si="62"/>
        <v>0</v>
      </c>
      <c r="P149" s="124">
        <f t="shared" si="63"/>
        <v>-88.589743589746035</v>
      </c>
      <c r="Q149" s="125">
        <f t="shared" si="64"/>
        <v>0.89261849261848969</v>
      </c>
      <c r="R149" s="293"/>
      <c r="S149" s="47">
        <v>0.99375000000000002</v>
      </c>
      <c r="T149" s="48">
        <v>1.0140625000000001</v>
      </c>
      <c r="U149" s="111">
        <v>15.000000000000107</v>
      </c>
      <c r="V149" s="112">
        <v>29.250000000000096</v>
      </c>
      <c r="W149" s="126"/>
      <c r="X149" s="127"/>
      <c r="Y149" s="282"/>
      <c r="Z149" s="283"/>
      <c r="AA149" s="172">
        <f t="shared" si="65"/>
        <v>-354.35897435898414</v>
      </c>
      <c r="AB149" s="110">
        <f t="shared" si="66"/>
        <v>0.89261849261848969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4165</v>
      </c>
      <c r="G150" s="121">
        <f t="shared" si="67"/>
        <v>74511.850000000006</v>
      </c>
      <c r="H150" s="62"/>
      <c r="I150" s="104">
        <v>4</v>
      </c>
      <c r="J150" s="105">
        <v>3600</v>
      </c>
      <c r="K150" s="106">
        <f t="shared" si="46"/>
        <v>900</v>
      </c>
      <c r="L150" s="118">
        <v>4</v>
      </c>
      <c r="M150" s="105">
        <f t="shared" si="68"/>
        <v>3176.0220292310996</v>
      </c>
      <c r="N150" s="106">
        <f t="shared" si="61"/>
        <v>794.00550730777491</v>
      </c>
      <c r="O150" s="123">
        <f t="shared" si="62"/>
        <v>0</v>
      </c>
      <c r="P150" s="124">
        <f t="shared" si="63"/>
        <v>-105.99449269222509</v>
      </c>
      <c r="Q150" s="125">
        <f t="shared" si="64"/>
        <v>0.88222834145308326</v>
      </c>
      <c r="R150" s="293"/>
      <c r="S150" s="47">
        <v>1.024525462962963</v>
      </c>
      <c r="T150" s="48">
        <v>1.0791666666666666</v>
      </c>
      <c r="U150" s="111">
        <v>15.066666666666571</v>
      </c>
      <c r="V150" s="112">
        <v>78.683333333333223</v>
      </c>
      <c r="W150" s="126"/>
      <c r="X150" s="127"/>
      <c r="Y150" s="282"/>
      <c r="Z150" s="283"/>
      <c r="AA150" s="172">
        <f t="shared" si="65"/>
        <v>-423.97797076890038</v>
      </c>
      <c r="AB150" s="110">
        <f t="shared" si="66"/>
        <v>0.88222834145308326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6251</v>
      </c>
      <c r="G151" s="121">
        <f t="shared" si="67"/>
        <v>104141.66</v>
      </c>
      <c r="H151" s="62"/>
      <c r="I151" s="104">
        <v>5</v>
      </c>
      <c r="J151" s="105">
        <v>3600</v>
      </c>
      <c r="K151" s="106">
        <f t="shared" si="46"/>
        <v>720</v>
      </c>
      <c r="L151" s="118">
        <v>5</v>
      </c>
      <c r="M151" s="105">
        <f t="shared" si="68"/>
        <v>3176.231474947072</v>
      </c>
      <c r="N151" s="106">
        <f t="shared" si="61"/>
        <v>635.24629498941442</v>
      </c>
      <c r="O151" s="123">
        <f t="shared" si="62"/>
        <v>0</v>
      </c>
      <c r="P151" s="124">
        <f t="shared" si="63"/>
        <v>-84.753705010585577</v>
      </c>
      <c r="Q151" s="125">
        <f t="shared" si="64"/>
        <v>0.88228652081863113</v>
      </c>
      <c r="R151" s="293"/>
      <c r="S151" s="47">
        <v>1.0895833333333333</v>
      </c>
      <c r="T151" s="48">
        <v>1.1715856481481481</v>
      </c>
      <c r="U151" s="111">
        <v>15.000000000000107</v>
      </c>
      <c r="V151" s="112">
        <v>118.0833333333333</v>
      </c>
      <c r="W151" s="126"/>
      <c r="X151" s="127"/>
      <c r="Y151" s="282"/>
      <c r="Z151" s="283"/>
      <c r="AA151" s="172">
        <f t="shared" si="65"/>
        <v>-423.768525052928</v>
      </c>
      <c r="AB151" s="110">
        <f t="shared" si="66"/>
        <v>0.88228652081863113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69">AVERAGE(I141:I156)</f>
        <v>4.0909090909090908</v>
      </c>
      <c r="J157" s="137">
        <f t="shared" si="69"/>
        <v>3490.909090909091</v>
      </c>
      <c r="K157" s="138">
        <f t="shared" ref="K157" si="70">J157/I157</f>
        <v>853.33333333333337</v>
      </c>
      <c r="L157" s="136">
        <f t="shared" ref="L157:M157" si="71">AVERAGE(L141:L156)</f>
        <v>4.0909090909090908</v>
      </c>
      <c r="M157" s="137">
        <f t="shared" si="71"/>
        <v>3093.1724897188719</v>
      </c>
      <c r="N157" s="138">
        <f>M157/L157</f>
        <v>756.10883082016869</v>
      </c>
      <c r="O157" s="139">
        <f>L157-I157</f>
        <v>0</v>
      </c>
      <c r="P157" s="140">
        <f>N157-K157</f>
        <v>-97.22450251316468</v>
      </c>
      <c r="Q157" s="141">
        <f>N157/K157</f>
        <v>0.88606503611738519</v>
      </c>
      <c r="R157" s="294"/>
      <c r="S157" s="142">
        <f>S141</f>
        <v>0.70833333333333337</v>
      </c>
      <c r="T157" s="143">
        <f>INDEX(T141:T156,COUNTA(T141:T156))</f>
        <v>1.1715856481481481</v>
      </c>
      <c r="U157" s="144"/>
      <c r="V157" s="166"/>
      <c r="W157" s="167"/>
      <c r="X157" s="138"/>
      <c r="Y157" s="285"/>
      <c r="Z157" s="286"/>
      <c r="AA157" s="174">
        <f>M157-J157</f>
        <v>-397.73660119021906</v>
      </c>
      <c r="AB157" s="141">
        <f>M157/J157</f>
        <v>0.88606503611738519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131" priority="1" operator="greaterThan">
      <formula>0</formula>
    </cfRule>
  </conditionalFormatting>
  <conditionalFormatting sqref="P5:P157 AA5:AA157">
    <cfRule type="cellIs" dxfId="130" priority="4" operator="lessThan">
      <formula>0</formula>
    </cfRule>
  </conditionalFormatting>
  <conditionalFormatting sqref="Q5:Q157 AB5:AB157">
    <cfRule type="cellIs" dxfId="129" priority="2" operator="greaterThan">
      <formula>1</formula>
    </cfRule>
    <cfRule type="cellIs" dxfId="128" priority="3" operator="lessThan">
      <formula>0.8</formula>
    </cfRule>
  </conditionalFormatting>
  <conditionalFormatting sqref="AC5:AC6 R5:R157 AC90:AC95">
    <cfRule type="cellIs" dxfId="127" priority="5" operator="lessThan">
      <formula>0.8</formula>
    </cfRule>
  </conditionalFormatting>
  <conditionalFormatting sqref="AC12:AC20">
    <cfRule type="cellIs" dxfId="126" priority="13" operator="lessThan">
      <formula>0.8</formula>
    </cfRule>
  </conditionalFormatting>
  <conditionalFormatting sqref="AC22:AC27">
    <cfRule type="cellIs" dxfId="125" priority="12" operator="lessThan">
      <formula>0.8</formula>
    </cfRule>
  </conditionalFormatting>
  <conditionalFormatting sqref="AC39">
    <cfRule type="cellIs" dxfId="124" priority="11" operator="lessThan">
      <formula>0.8</formula>
    </cfRule>
  </conditionalFormatting>
  <conditionalFormatting sqref="AC56">
    <cfRule type="cellIs" dxfId="123" priority="7" operator="lessThan">
      <formula>0.8</formula>
    </cfRule>
  </conditionalFormatting>
  <conditionalFormatting sqref="AC73:AC78">
    <cfRule type="cellIs" dxfId="122" priority="6" operator="lessThan">
      <formula>0.8</formula>
    </cfRule>
  </conditionalFormatting>
  <conditionalFormatting sqref="AC107">
    <cfRule type="cellIs" dxfId="121" priority="10" operator="lessThan">
      <formula>0.8</formula>
    </cfRule>
  </conditionalFormatting>
  <conditionalFormatting sqref="AC124">
    <cfRule type="cellIs" dxfId="120" priority="9" operator="lessThan">
      <formula>0.8</formula>
    </cfRule>
  </conditionalFormatting>
  <conditionalFormatting sqref="AC141:AC146">
    <cfRule type="cellIs" dxfId="119" priority="8" operator="lessThan">
      <formula>0.8</formula>
    </cfRule>
  </conditionalFormatting>
  <dataValidations count="1">
    <dataValidation type="list" allowBlank="1" showInputMessage="1" showErrorMessage="1" sqref="Y5:Z157" xr:uid="{D9001D17-EFB7-4C2D-B5EC-5609E74D016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681C-B454-4F0C-A72D-32B30A16F82C}">
  <sheetPr codeName="工作表69">
    <tabColor theme="9" tint="0.59999389629810485"/>
    <pageSetUpPr fitToPage="1"/>
  </sheetPr>
  <dimension ref="A1:AI137"/>
  <sheetViews>
    <sheetView zoomScale="85" zoomScaleNormal="85" workbookViewId="0">
      <pane ySplit="4" topLeftCell="A5" activePane="bottomLeft" state="frozen"/>
      <selection activeCell="N39" sqref="N39"/>
      <selection pane="bottomLeft" activeCell="AC92" sqref="AC9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57964</v>
      </c>
      <c r="E1" s="88" t="s">
        <v>3</v>
      </c>
      <c r="F1" s="89">
        <f>SUM(G5:G123)</f>
        <v>3065382.2800000003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46118</v>
      </c>
      <c r="B2" s="343"/>
      <c r="C2" s="92" t="s">
        <v>40</v>
      </c>
      <c r="D2" s="93">
        <f>AVERAGE(N21,N38,N55,N72,N89,N106,N123)</f>
        <v>103.42488953101943</v>
      </c>
      <c r="E2" s="93" t="s">
        <v>91</v>
      </c>
      <c r="F2" s="94">
        <f>F1/D1</f>
        <v>52.884243323442142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51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4119</v>
      </c>
      <c r="G5" s="148">
        <f t="shared" ref="G5:G7" si="0">E5*F5</f>
        <v>233835.63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1785.6936416184974</v>
      </c>
      <c r="N5" s="152">
        <f>M5/L5</f>
        <v>74.403901734104053</v>
      </c>
      <c r="O5" s="154">
        <f>L5-I5</f>
        <v>0</v>
      </c>
      <c r="P5" s="155">
        <f>N5-K5</f>
        <v>-8.9294315992292752</v>
      </c>
      <c r="Q5" s="156">
        <f>N5/K5</f>
        <v>0.89284682080924871</v>
      </c>
      <c r="R5" s="292">
        <f>Q21</f>
        <v>0.89334005405686912</v>
      </c>
      <c r="S5" s="157">
        <v>0.29166666666666669</v>
      </c>
      <c r="T5" s="158">
        <v>0.38777777777777778</v>
      </c>
      <c r="U5" s="159"/>
      <c r="V5" s="160">
        <v>138.39999999999998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-214.3063583815026</v>
      </c>
      <c r="AF5" s="132">
        <f>M5/J5</f>
        <v>0.89284682080924871</v>
      </c>
      <c r="AG5" s="367">
        <f>AF21</f>
        <v>0.89334005405686912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2616</v>
      </c>
      <c r="G6" s="103">
        <f t="shared" si="0"/>
        <v>202321.44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1788.0387317258396</v>
      </c>
      <c r="N6" s="106">
        <f>M6/L6</f>
        <v>77.740814422862599</v>
      </c>
      <c r="O6" s="108">
        <f>L6-I6</f>
        <v>0</v>
      </c>
      <c r="P6" s="109">
        <f>N6-K6</f>
        <v>-9.2157073162678387</v>
      </c>
      <c r="Q6" s="110">
        <f>N6/K6</f>
        <v>0.89401936586291986</v>
      </c>
      <c r="R6" s="293"/>
      <c r="S6" s="47">
        <v>0.39112268518518517</v>
      </c>
      <c r="T6" s="48">
        <v>0.45208333333333334</v>
      </c>
      <c r="U6" s="111">
        <v>4.8166666666666469</v>
      </c>
      <c r="V6" s="112">
        <v>87.78333333333336</v>
      </c>
      <c r="W6" s="113">
        <v>0.45208333333333334</v>
      </c>
      <c r="X6" s="116">
        <v>0.4909722222222222</v>
      </c>
      <c r="Y6" s="12"/>
      <c r="Z6" s="198"/>
      <c r="AA6" s="282"/>
      <c r="AB6" s="283"/>
      <c r="AC6" s="12">
        <v>2</v>
      </c>
      <c r="AD6" s="198"/>
      <c r="AE6" s="117">
        <f>M6-J6</f>
        <v>-211.96126827416037</v>
      </c>
      <c r="AF6" s="110">
        <f>M6/J6</f>
        <v>0.89401936586291986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6197</v>
      </c>
      <c r="G7" s="103">
        <f t="shared" si="0"/>
        <v>368845.44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1786.3079509968773</v>
      </c>
      <c r="N7" s="106">
        <f>M7/L7</f>
        <v>74.429497958203214</v>
      </c>
      <c r="O7" s="108">
        <f>L7-I7</f>
        <v>0</v>
      </c>
      <c r="P7" s="109">
        <f>N7-K7</f>
        <v>-8.9038353751301145</v>
      </c>
      <c r="Q7" s="110">
        <f>N7/K7</f>
        <v>0.89315397549843867</v>
      </c>
      <c r="R7" s="293"/>
      <c r="S7" s="47">
        <v>0.4909722222222222</v>
      </c>
      <c r="T7" s="48">
        <v>0.63552083333333331</v>
      </c>
      <c r="U7" s="111">
        <v>55.999999999999957</v>
      </c>
      <c r="V7" s="112">
        <v>208.15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-213.69204900312275</v>
      </c>
      <c r="AF7" s="110">
        <f>M7/J7</f>
        <v>0.89315397549843867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5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  <c r="AI17" s="101"/>
    </row>
    <row r="18" spans="1:35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5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5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5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1786.6801081137382</v>
      </c>
      <c r="N21" s="138">
        <f>M21/L21</f>
        <v>75.493525694946683</v>
      </c>
      <c r="O21" s="139">
        <f>L21-I21</f>
        <v>0</v>
      </c>
      <c r="P21" s="140">
        <f>N21-K21</f>
        <v>-9.0135165585744375</v>
      </c>
      <c r="Q21" s="141">
        <f>N21/K21</f>
        <v>0.89334005405686912</v>
      </c>
      <c r="R21" s="294"/>
      <c r="S21" s="142">
        <f>S5</f>
        <v>0.29166666666666669</v>
      </c>
      <c r="T21" s="143">
        <f>INDEX(T5:T20,COUNTA(T5:T20))</f>
        <v>0.63552083333333331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9</v>
      </c>
      <c r="AD21" s="180">
        <f>SUM(AD5:AD20)</f>
        <v>0</v>
      </c>
      <c r="AE21" s="168">
        <f>M21-J21</f>
        <v>-213.31989188626176</v>
      </c>
      <c r="AF21" s="141">
        <f>M21/J21</f>
        <v>0.89334005405686912</v>
      </c>
      <c r="AG21" s="364"/>
    </row>
    <row r="22" spans="1:35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3494</v>
      </c>
      <c r="G22" s="148">
        <f t="shared" ref="G22:G25" si="5">E22*F22</f>
        <v>187837.44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1786.7045454545455</v>
      </c>
      <c r="N22" s="152">
        <f>M22/L22</f>
        <v>89.33522727272728</v>
      </c>
      <c r="O22" s="154">
        <f>L22-I22</f>
        <v>0</v>
      </c>
      <c r="P22" s="155">
        <f>N22-K22</f>
        <v>-10.66477272727272</v>
      </c>
      <c r="Q22" s="156">
        <f>N22/K22</f>
        <v>0.8933522727272728</v>
      </c>
      <c r="R22" s="292">
        <f>Q38</f>
        <v>0.88296401315379192</v>
      </c>
      <c r="S22" s="157">
        <v>0.25</v>
      </c>
      <c r="T22" s="158">
        <v>0.33148148148148149</v>
      </c>
      <c r="U22" s="159"/>
      <c r="V22" s="160">
        <v>117.33333333333334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-213.2954545454545</v>
      </c>
      <c r="AF22" s="156">
        <f>M22/J22</f>
        <v>0.8933522727272728</v>
      </c>
      <c r="AG22" s="362">
        <f>AF38</f>
        <v>0.89323103656255698</v>
      </c>
    </row>
    <row r="23" spans="1:35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2146</v>
      </c>
      <c r="G23" s="103">
        <f t="shared" si="5"/>
        <v>101656.01999999999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1785.440258839842</v>
      </c>
      <c r="N23" s="106">
        <f>M23/L23</f>
        <v>81.156375401811005</v>
      </c>
      <c r="O23" s="108">
        <f>L23-I23</f>
        <v>1</v>
      </c>
      <c r="P23" s="109">
        <f>N23-K23</f>
        <v>-14.081719836284236</v>
      </c>
      <c r="Q23" s="110">
        <f>N23/K23</f>
        <v>0.85214194171901547</v>
      </c>
      <c r="R23" s="293"/>
      <c r="S23" s="47">
        <v>0.3347222222222222</v>
      </c>
      <c r="T23" s="48">
        <v>0.38480324074074074</v>
      </c>
      <c r="U23" s="111">
        <v>4.6666666666666234</v>
      </c>
      <c r="V23" s="112">
        <v>72.116666666666703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-214.55974116015796</v>
      </c>
      <c r="AF23" s="110">
        <f>M23/J23</f>
        <v>0.89272012941992107</v>
      </c>
      <c r="AG23" s="363"/>
    </row>
    <row r="24" spans="1:35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2740</v>
      </c>
      <c r="G24" s="103">
        <f t="shared" si="5"/>
        <v>196047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1787.2803044029724</v>
      </c>
      <c r="N24" s="106">
        <f>M24/L24</f>
        <v>81.240013836498747</v>
      </c>
      <c r="O24" s="108">
        <f>L24-I24</f>
        <v>0</v>
      </c>
      <c r="P24" s="109">
        <f>N24-K24</f>
        <v>-9.6690770725921595</v>
      </c>
      <c r="Q24" s="110">
        <f>N24/K24</f>
        <v>0.89364015220148629</v>
      </c>
      <c r="R24" s="293"/>
      <c r="S24" s="47">
        <v>0.38890046296296299</v>
      </c>
      <c r="T24" s="48">
        <v>0.45277777777777778</v>
      </c>
      <c r="U24" s="111">
        <v>5.900000000000043</v>
      </c>
      <c r="V24" s="112">
        <v>91.983333333333292</v>
      </c>
      <c r="W24" s="113">
        <v>0.45277777777777778</v>
      </c>
      <c r="X24" s="116">
        <v>0.49170138888888887</v>
      </c>
      <c r="Y24" s="12"/>
      <c r="Z24" s="198"/>
      <c r="AA24" s="282"/>
      <c r="AB24" s="283"/>
      <c r="AC24" s="12">
        <v>3</v>
      </c>
      <c r="AD24" s="198"/>
      <c r="AE24" s="117">
        <f>M24-J24</f>
        <v>-212.71969559702757</v>
      </c>
      <c r="AF24" s="110">
        <f>M24/J24</f>
        <v>0.89364015220148618</v>
      </c>
      <c r="AG24" s="363"/>
    </row>
    <row r="25" spans="1:35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3750</v>
      </c>
      <c r="G25" s="103">
        <f t="shared" si="5"/>
        <v>223275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1786.4231838030951</v>
      </c>
      <c r="N25" s="106">
        <f>M25/L25</f>
        <v>77.67057320883022</v>
      </c>
      <c r="O25" s="108">
        <f>L25-I25</f>
        <v>0</v>
      </c>
      <c r="P25" s="109">
        <f>N25-K25</f>
        <v>-9.2859485303002174</v>
      </c>
      <c r="Q25" s="110">
        <f>N25/K25</f>
        <v>0.89321159190154753</v>
      </c>
      <c r="R25" s="293"/>
      <c r="S25" s="47">
        <v>0.49170138888888887</v>
      </c>
      <c r="T25" s="48">
        <v>0.57916666666666672</v>
      </c>
      <c r="U25" s="111">
        <v>56.049999999999969</v>
      </c>
      <c r="V25" s="112">
        <v>125.9500000000001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-213.57681619690493</v>
      </c>
      <c r="AF25" s="110">
        <f>M25/J25</f>
        <v>0.89321159190154753</v>
      </c>
      <c r="AG25" s="363"/>
    </row>
    <row r="26" spans="1:35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5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5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5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5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5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5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1786.4620731251139</v>
      </c>
      <c r="N38" s="138">
        <f>M38/L38</f>
        <v>82.136187270120175</v>
      </c>
      <c r="O38" s="139">
        <f>L38-I38</f>
        <v>0.25</v>
      </c>
      <c r="P38" s="140">
        <f>N38-K38</f>
        <v>-10.887068543833308</v>
      </c>
      <c r="Q38" s="141">
        <f>N38/K38</f>
        <v>0.88296401315379192</v>
      </c>
      <c r="R38" s="294"/>
      <c r="S38" s="142">
        <f>S22</f>
        <v>0.25</v>
      </c>
      <c r="T38" s="143">
        <f>INDEX(T22:T37,COUNTA(T22:T37))</f>
        <v>0.57916666666666672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9</v>
      </c>
      <c r="AD38" s="180">
        <f>SUM(AD22:AD37)</f>
        <v>0</v>
      </c>
      <c r="AE38" s="168">
        <f>M38-J38</f>
        <v>-213.53792687488613</v>
      </c>
      <c r="AF38" s="141">
        <f>M38/J38</f>
        <v>0.89323103656255698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2177</v>
      </c>
      <c r="G39" s="148">
        <f t="shared" ref="G39:G41" si="9">E39*F39</f>
        <v>129183.18000000001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1788.0903490759758</v>
      </c>
      <c r="N39" s="152">
        <f>M39/L39</f>
        <v>74.503764544832322</v>
      </c>
      <c r="O39" s="154">
        <f>L39-I39</f>
        <v>0</v>
      </c>
      <c r="P39" s="155">
        <f>N39-K39</f>
        <v>-8.8295687885010068</v>
      </c>
      <c r="Q39" s="156">
        <f>N39/K39</f>
        <v>0.89404517453798793</v>
      </c>
      <c r="R39" s="292">
        <f>Q55</f>
        <v>0.89409279173763168</v>
      </c>
      <c r="S39" s="157">
        <v>0.29166666666666669</v>
      </c>
      <c r="T39" s="158">
        <v>0.34239583333333334</v>
      </c>
      <c r="U39" s="159"/>
      <c r="V39" s="160">
        <v>73.049999999999983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-211.90965092402416</v>
      </c>
      <c r="AF39" s="156">
        <f>M39/J39</f>
        <v>0.89404517453798793</v>
      </c>
      <c r="AG39" s="277">
        <f>AF55</f>
        <v>0.89409279173763168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4354</v>
      </c>
      <c r="G40" s="103">
        <f t="shared" si="9"/>
        <v>255449.18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1787.6824817518243</v>
      </c>
      <c r="N40" s="106">
        <f>M40/L40</f>
        <v>77.725325293557574</v>
      </c>
      <c r="O40" s="108">
        <f>L40-I40</f>
        <v>0</v>
      </c>
      <c r="P40" s="109">
        <f>N40-K40</f>
        <v>-9.2311964455728628</v>
      </c>
      <c r="Q40" s="110">
        <f>N40/K40</f>
        <v>0.8938412408759121</v>
      </c>
      <c r="R40" s="293"/>
      <c r="S40" s="47">
        <v>0.34583333333333333</v>
      </c>
      <c r="T40" s="48">
        <v>0.44731481481481483</v>
      </c>
      <c r="U40" s="111">
        <v>4.9499999999999744</v>
      </c>
      <c r="V40" s="112">
        <v>146.13333333333338</v>
      </c>
      <c r="W40" s="113">
        <v>0.44731481481481483</v>
      </c>
      <c r="X40" s="116">
        <v>0.48616898148148147</v>
      </c>
      <c r="Y40" s="12"/>
      <c r="Z40" s="198"/>
      <c r="AA40" s="282"/>
      <c r="AB40" s="283"/>
      <c r="AC40" s="12">
        <v>4</v>
      </c>
      <c r="AD40" s="198"/>
      <c r="AE40" s="117">
        <f>M40-J40</f>
        <v>-212.3175182481757</v>
      </c>
      <c r="AF40" s="110">
        <f>M40/J40</f>
        <v>0.8938412408759121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2472</v>
      </c>
      <c r="G41" s="103">
        <f t="shared" si="9"/>
        <v>191209.19999999998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1788.7839195979907</v>
      </c>
      <c r="N41" s="106">
        <f>M41/L41</f>
        <v>68.799381522999639</v>
      </c>
      <c r="O41" s="108">
        <f>L41-I41</f>
        <v>0</v>
      </c>
      <c r="P41" s="109">
        <f>N41-K41</f>
        <v>-8.1236954000772812</v>
      </c>
      <c r="Q41" s="110">
        <f>N41/K41</f>
        <v>0.89439195979899533</v>
      </c>
      <c r="R41" s="293"/>
      <c r="S41" s="47">
        <v>0.48616898148148147</v>
      </c>
      <c r="T41" s="48">
        <v>0.54374999999999996</v>
      </c>
      <c r="U41" s="111">
        <v>55.949999999999953</v>
      </c>
      <c r="V41" s="112">
        <v>82.916666666666629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-211.21608040200931</v>
      </c>
      <c r="AF41" s="110">
        <f>M41/J41</f>
        <v>0.89439195979899533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1788.1855834752635</v>
      </c>
      <c r="N55" s="138">
        <f t="shared" ref="N55:N60" si="13">M55/L55</f>
        <v>73.487078772956039</v>
      </c>
      <c r="O55" s="139">
        <f t="shared" ref="O55:O60" si="14">L55-I55</f>
        <v>0</v>
      </c>
      <c r="P55" s="140">
        <f t="shared" ref="P55:P60" si="15">N55-K55</f>
        <v>-8.7047020489617779</v>
      </c>
      <c r="Q55" s="141">
        <f t="shared" ref="Q55:Q60" si="16">N55/K55</f>
        <v>0.89409279173763168</v>
      </c>
      <c r="R55" s="294"/>
      <c r="S55" s="142">
        <f>S39</f>
        <v>0.29166666666666669</v>
      </c>
      <c r="T55" s="143">
        <f>INDEX(T39:T54,COUNTA(T39:T54))</f>
        <v>0.54374999999999996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8</v>
      </c>
      <c r="AD55" s="191">
        <f>SUM(AD39:AD54)</f>
        <v>0</v>
      </c>
      <c r="AE55" s="168">
        <f t="shared" ref="AE55:AE60" si="17">M55-J55</f>
        <v>-211.81441652473654</v>
      </c>
      <c r="AF55" s="141">
        <f t="shared" ref="AF55:AF60" si="18">M55/J55</f>
        <v>0.89409279173763168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3399</v>
      </c>
      <c r="G56" s="148">
        <f t="shared" ref="G56:G60" si="19">E56*F56</f>
        <v>66960.3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1079.6188459502387</v>
      </c>
      <c r="N56" s="152">
        <f t="shared" si="13"/>
        <v>83.047603534633737</v>
      </c>
      <c r="O56" s="154">
        <f t="shared" si="14"/>
        <v>0</v>
      </c>
      <c r="P56" s="155">
        <f t="shared" si="15"/>
        <v>-9.2600887730585697</v>
      </c>
      <c r="Q56" s="156">
        <f t="shared" si="16"/>
        <v>0.89968237162519882</v>
      </c>
      <c r="R56" s="292">
        <f>Q72</f>
        <v>0.9026015240855384</v>
      </c>
      <c r="S56" s="157">
        <v>0.25006944444444446</v>
      </c>
      <c r="T56" s="158">
        <v>0.38124999999999998</v>
      </c>
      <c r="U56" s="159"/>
      <c r="V56" s="160">
        <v>188.89999999999995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-120.38115404976134</v>
      </c>
      <c r="AF56" s="156">
        <f t="shared" si="18"/>
        <v>0.89968237162519893</v>
      </c>
      <c r="AG56" s="277">
        <f>AF72</f>
        <v>0.9026015240855384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719</v>
      </c>
      <c r="G57" s="103">
        <f t="shared" si="19"/>
        <v>19448.95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2964.9484536082564</v>
      </c>
      <c r="N57" s="106">
        <f t="shared" si="13"/>
        <v>494.15807560137608</v>
      </c>
      <c r="O57" s="108">
        <f t="shared" si="14"/>
        <v>0</v>
      </c>
      <c r="P57" s="109">
        <f t="shared" si="15"/>
        <v>-51.341924398623917</v>
      </c>
      <c r="Q57" s="110">
        <f t="shared" si="16"/>
        <v>0.90588098185403498</v>
      </c>
      <c r="R57" s="293"/>
      <c r="S57" s="47">
        <v>0.38503472222222224</v>
      </c>
      <c r="T57" s="48">
        <v>0.39513888888888887</v>
      </c>
      <c r="U57" s="111">
        <v>5.4500000000000526</v>
      </c>
      <c r="V57" s="112">
        <v>14.549999999999956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-308.05154639174361</v>
      </c>
      <c r="AF57" s="110">
        <f t="shared" si="18"/>
        <v>0.90588098185403498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1347</v>
      </c>
      <c r="G58" s="103">
        <f t="shared" si="19"/>
        <v>35304.870000000003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2965.8715596330339</v>
      </c>
      <c r="N58" s="106">
        <f t="shared" si="13"/>
        <v>494.31192660550568</v>
      </c>
      <c r="O58" s="108">
        <f t="shared" si="14"/>
        <v>0</v>
      </c>
      <c r="P58" s="109">
        <f t="shared" si="15"/>
        <v>-51.188073394494324</v>
      </c>
      <c r="Q58" s="110">
        <f t="shared" si="16"/>
        <v>0.90616301852521663</v>
      </c>
      <c r="R58" s="293"/>
      <c r="S58" s="47">
        <v>0.39930555555555558</v>
      </c>
      <c r="T58" s="48">
        <v>0.41822916666666665</v>
      </c>
      <c r="U58" s="111">
        <v>6.0000000000000586</v>
      </c>
      <c r="V58" s="112">
        <v>27.249999999999943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-307.12844036696606</v>
      </c>
      <c r="AF58" s="110">
        <f t="shared" si="18"/>
        <v>0.90616301852521663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1249</v>
      </c>
      <c r="G59" s="103">
        <f t="shared" si="19"/>
        <v>27378.080000000002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3265.3594771241847</v>
      </c>
      <c r="N59" s="106">
        <f t="shared" si="13"/>
        <v>544.22657952069744</v>
      </c>
      <c r="O59" s="108">
        <f t="shared" si="14"/>
        <v>0</v>
      </c>
      <c r="P59" s="109">
        <f t="shared" si="15"/>
        <v>-55.773420479302558</v>
      </c>
      <c r="Q59" s="110">
        <f t="shared" si="16"/>
        <v>0.90704429920116236</v>
      </c>
      <c r="R59" s="293"/>
      <c r="S59" s="47">
        <v>0.42156250000000001</v>
      </c>
      <c r="T59" s="48">
        <v>0.4375</v>
      </c>
      <c r="U59" s="111">
        <v>4.8000000000000309</v>
      </c>
      <c r="V59" s="112">
        <v>22.949999999999989</v>
      </c>
      <c r="W59" s="113">
        <v>0.4375</v>
      </c>
      <c r="X59" s="116">
        <v>0.47638888888888886</v>
      </c>
      <c r="Y59" s="12"/>
      <c r="Z59" s="198"/>
      <c r="AA59" s="282"/>
      <c r="AB59" s="283"/>
      <c r="AC59" s="12">
        <v>1</v>
      </c>
      <c r="AD59" s="198"/>
      <c r="AE59" s="199">
        <f t="shared" si="17"/>
        <v>-334.64052287581535</v>
      </c>
      <c r="AF59" s="200">
        <f t="shared" si="18"/>
        <v>0.90704429920116236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2909</v>
      </c>
      <c r="G60" s="103">
        <f t="shared" si="19"/>
        <v>87182.73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2483.3768081574576</v>
      </c>
      <c r="N60" s="106">
        <f t="shared" si="13"/>
        <v>118.25603848368846</v>
      </c>
      <c r="O60" s="108">
        <f t="shared" si="14"/>
        <v>0</v>
      </c>
      <c r="P60" s="109">
        <f t="shared" si="15"/>
        <v>-14.601104373454405</v>
      </c>
      <c r="Q60" s="110">
        <f t="shared" si="16"/>
        <v>0.89009921439335393</v>
      </c>
      <c r="R60" s="293"/>
      <c r="S60" s="47">
        <v>0.47638888888888886</v>
      </c>
      <c r="T60" s="48">
        <v>0.52519675925925924</v>
      </c>
      <c r="U60" s="111">
        <v>55.999999999999957</v>
      </c>
      <c r="V60" s="112">
        <v>70.283333333333346</v>
      </c>
      <c r="W60" s="113"/>
      <c r="X60" s="116"/>
      <c r="Y60" s="12"/>
      <c r="Z60" s="198"/>
      <c r="AA60" s="282"/>
      <c r="AB60" s="283"/>
      <c r="AC60" s="12">
        <v>2</v>
      </c>
      <c r="AD60" s="198"/>
      <c r="AE60" s="199">
        <f t="shared" si="17"/>
        <v>-306.62319184254238</v>
      </c>
      <c r="AF60" s="200">
        <f t="shared" si="18"/>
        <v>0.89009921439335393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2551.835028894634</v>
      </c>
      <c r="N72" s="138">
        <f>M72/L72</f>
        <v>245.36875277833019</v>
      </c>
      <c r="O72" s="139">
        <f>L72-I72</f>
        <v>0</v>
      </c>
      <c r="P72" s="140">
        <f>N72-K72</f>
        <v>-26.477401067823621</v>
      </c>
      <c r="Q72" s="141">
        <f>N72/K72</f>
        <v>0.9026015240855384</v>
      </c>
      <c r="R72" s="294"/>
      <c r="S72" s="142">
        <f>S56</f>
        <v>0.25006944444444446</v>
      </c>
      <c r="T72" s="143">
        <f>INDEX(T56:T71,COUNTA(T56:T71))</f>
        <v>0.52519675925925924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9</v>
      </c>
      <c r="AD72" s="191">
        <f>SUM(AD56:AD71)</f>
        <v>0</v>
      </c>
      <c r="AE72" s="168">
        <f>M72-J72</f>
        <v>-275.36497110536584</v>
      </c>
      <c r="AF72" s="141">
        <f>M72/J72</f>
        <v>0.9026015240855384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1393</v>
      </c>
      <c r="G73" s="148">
        <f t="shared" ref="G73:G74" si="24">E73*F73</f>
        <v>81030.81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1606.7926946491532</v>
      </c>
      <c r="N73" s="152">
        <f>M73/L73</f>
        <v>84.568036560481744</v>
      </c>
      <c r="O73" s="154">
        <f>L73-I73</f>
        <v>0</v>
      </c>
      <c r="P73" s="155">
        <f>N73-K73</f>
        <v>-10.168805544781421</v>
      </c>
      <c r="Q73" s="156">
        <f>N73/K73</f>
        <v>0.89266260813841836</v>
      </c>
      <c r="R73" s="292">
        <f>Q89</f>
        <v>0.89267240544964566</v>
      </c>
      <c r="S73" s="157">
        <v>0.70833333333333337</v>
      </c>
      <c r="T73" s="158">
        <v>0.7444560185185185</v>
      </c>
      <c r="U73" s="159"/>
      <c r="V73" s="160">
        <v>52.016666666666595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-193.20730535084681</v>
      </c>
      <c r="AF73" s="156">
        <f>M73/J73</f>
        <v>0.89266260813841847</v>
      </c>
      <c r="AG73" s="277">
        <f>AF89</f>
        <v>0.89267240544964555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3007</v>
      </c>
      <c r="G74" s="103">
        <f t="shared" si="24"/>
        <v>135254.85999999999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1606.8279649695705</v>
      </c>
      <c r="N74" s="106">
        <f>M74/L74</f>
        <v>76.515617379503354</v>
      </c>
      <c r="O74" s="108">
        <f>L74-I74</f>
        <v>0</v>
      </c>
      <c r="P74" s="109">
        <f>N74-K74</f>
        <v>-9.1986683347823543</v>
      </c>
      <c r="Q74" s="110">
        <f>N74/K74</f>
        <v>0.89268220276087251</v>
      </c>
      <c r="R74" s="293"/>
      <c r="S74" s="47">
        <v>0.74791666666666667</v>
      </c>
      <c r="T74" s="48">
        <v>0.82589120370370372</v>
      </c>
      <c r="U74" s="111">
        <v>4.9833333333333663</v>
      </c>
      <c r="V74" s="112">
        <v>112.28333333333336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-193.17203503042947</v>
      </c>
      <c r="AF74" s="110">
        <f>M74/J74</f>
        <v>0.89268220276087251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1606.810329809362</v>
      </c>
      <c r="N89" s="138">
        <f>M89/L89</f>
        <v>80.340516490468104</v>
      </c>
      <c r="O89" s="139">
        <f>L89-I89</f>
        <v>0</v>
      </c>
      <c r="P89" s="140">
        <f>N89-K89</f>
        <v>-9.6594835095318956</v>
      </c>
      <c r="Q89" s="141">
        <f>N89/K89</f>
        <v>0.89267240544964566</v>
      </c>
      <c r="R89" s="294"/>
      <c r="S89" s="142">
        <f>S73</f>
        <v>0.70833333333333337</v>
      </c>
      <c r="T89" s="143">
        <f>INDEX(T73:T88,COUNTA(T73:T88))</f>
        <v>0.82589120370370372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85"/>
      <c r="AB89" s="286"/>
      <c r="AC89" s="179">
        <f t="shared" ref="AC89:AD89" si="30">SUM(AC73:AC88)</f>
        <v>4</v>
      </c>
      <c r="AD89" s="180">
        <f t="shared" si="30"/>
        <v>0</v>
      </c>
      <c r="AE89" s="168">
        <f>M89-J89</f>
        <v>-193.18967019063803</v>
      </c>
      <c r="AF89" s="141">
        <f>M89/J89</f>
        <v>0.89267240544964555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1181</v>
      </c>
      <c r="G90" s="148">
        <f t="shared" ref="G90:G91" si="31">E90*F90</f>
        <v>63880.29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1787.8889823380987</v>
      </c>
      <c r="N90" s="152">
        <f>M90/L90</f>
        <v>89.394449116904937</v>
      </c>
      <c r="O90" s="154">
        <f>L90-I90</f>
        <v>1</v>
      </c>
      <c r="P90" s="155">
        <f>N90-K90</f>
        <v>-15.868708777831898</v>
      </c>
      <c r="Q90" s="156">
        <f>N90/K90</f>
        <v>0.84924726661059691</v>
      </c>
      <c r="R90" s="292">
        <f>Q106</f>
        <v>0.87143742976872807</v>
      </c>
      <c r="S90" s="157">
        <v>0.708587962962963</v>
      </c>
      <c r="T90" s="158">
        <v>0.73611111111111116</v>
      </c>
      <c r="U90" s="159"/>
      <c r="V90" s="160">
        <v>39.633333333333347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-212.11101766190131</v>
      </c>
      <c r="AF90" s="156">
        <f>M90/J90</f>
        <v>0.89394449116904939</v>
      </c>
      <c r="AG90" s="362">
        <f>AF106</f>
        <v>0.8937819792499776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2591</v>
      </c>
      <c r="G91" s="103">
        <f t="shared" si="31"/>
        <v>131285.97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1787.2389346618115</v>
      </c>
      <c r="N91" s="106">
        <f>M91/L91</f>
        <v>89.361946733090576</v>
      </c>
      <c r="O91" s="108">
        <f>L91-I91</f>
        <v>0</v>
      </c>
      <c r="P91" s="109">
        <f>N91-K91</f>
        <v>-10.638053266909424</v>
      </c>
      <c r="Q91" s="110">
        <f>N91/K91</f>
        <v>0.8936194673309058</v>
      </c>
      <c r="R91" s="293"/>
      <c r="S91" s="47">
        <v>0.74028935185185185</v>
      </c>
      <c r="T91" s="48">
        <v>0.80069444444444449</v>
      </c>
      <c r="U91" s="111">
        <v>6.0166666666665947</v>
      </c>
      <c r="V91" s="112">
        <v>86.983333333333391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-212.76106533818847</v>
      </c>
      <c r="AF91" s="110">
        <f>M91/J91</f>
        <v>0.8936194673309058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1787.5639584999551</v>
      </c>
      <c r="N106" s="138">
        <f>M106/L106</f>
        <v>89.37819792499775</v>
      </c>
      <c r="O106" s="139">
        <f>L106-I106</f>
        <v>0.5</v>
      </c>
      <c r="P106" s="140">
        <f>N106-K106</f>
        <v>-13.18590463910482</v>
      </c>
      <c r="Q106" s="141">
        <f>N106/K106</f>
        <v>0.87143742976872807</v>
      </c>
      <c r="R106" s="294"/>
      <c r="S106" s="142">
        <f>S90</f>
        <v>0.708587962962963</v>
      </c>
      <c r="T106" s="143">
        <f>INDEX(T90:T105,COUNTA(T90:T105))</f>
        <v>0.80069444444444449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85"/>
      <c r="AB106" s="286"/>
      <c r="AC106" s="179">
        <f t="shared" ref="AC106:AD106" si="37">SUM(AC90:AC105)</f>
        <v>4</v>
      </c>
      <c r="AD106" s="180">
        <f t="shared" si="37"/>
        <v>0</v>
      </c>
      <c r="AE106" s="168">
        <f>M106-J106</f>
        <v>-212.43604150004489</v>
      </c>
      <c r="AF106" s="141">
        <f>M106/J106</f>
        <v>0.8937819792499776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2045</v>
      </c>
      <c r="G107" s="148">
        <f t="shared" ref="G107:G109" si="38">E107*F107</f>
        <v>97342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1789.9343544857766</v>
      </c>
      <c r="N107" s="152">
        <f>M107/L107</f>
        <v>77.823232803729411</v>
      </c>
      <c r="O107" s="154">
        <f>L107-I107</f>
        <v>0</v>
      </c>
      <c r="P107" s="155">
        <f>N107-K107</f>
        <v>-9.1332889354010263</v>
      </c>
      <c r="Q107" s="156">
        <f>N107/K107</f>
        <v>0.89496717724288821</v>
      </c>
      <c r="R107" s="292">
        <f>Q123</f>
        <v>0.89435462953114675</v>
      </c>
      <c r="S107" s="157">
        <v>0.70864583333333331</v>
      </c>
      <c r="T107" s="158">
        <v>0.75624999999999998</v>
      </c>
      <c r="U107" s="159"/>
      <c r="V107" s="160">
        <v>68.550000000000011</v>
      </c>
      <c r="W107" s="158"/>
      <c r="X107" s="169"/>
      <c r="Y107" s="196"/>
      <c r="Z107" s="197"/>
      <c r="AA107" s="295"/>
      <c r="AB107" s="296"/>
      <c r="AC107" s="196">
        <v>2</v>
      </c>
      <c r="AD107" s="197"/>
      <c r="AE107" s="115">
        <f>M107-J107</f>
        <v>-210.06564551422343</v>
      </c>
      <c r="AF107" s="156">
        <f>M107/J107</f>
        <v>0.89496717724288832</v>
      </c>
      <c r="AG107" s="277">
        <f>AF123</f>
        <v>0.89435462953114664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1791</v>
      </c>
      <c r="G108" s="103">
        <f t="shared" si="38"/>
        <v>101854.17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1788.0199667221261</v>
      </c>
      <c r="N108" s="106">
        <f>M108/L108</f>
        <v>77.739998553135919</v>
      </c>
      <c r="O108" s="108">
        <f>L108-I108</f>
        <v>0</v>
      </c>
      <c r="P108" s="109">
        <f>N108-K108</f>
        <v>-9.216523185994518</v>
      </c>
      <c r="Q108" s="110">
        <f>N108/K108</f>
        <v>0.89400998336106308</v>
      </c>
      <c r="R108" s="293"/>
      <c r="S108" s="47">
        <v>0.75972222222222219</v>
      </c>
      <c r="T108" s="48">
        <v>0.80145833333333338</v>
      </c>
      <c r="U108" s="111">
        <v>4.9999999999999822</v>
      </c>
      <c r="V108" s="112">
        <v>60.100000000000122</v>
      </c>
      <c r="W108" s="113"/>
      <c r="X108" s="116"/>
      <c r="Y108" s="12"/>
      <c r="Z108" s="198"/>
      <c r="AA108" s="282"/>
      <c r="AB108" s="283"/>
      <c r="AC108" s="12">
        <v>2</v>
      </c>
      <c r="AD108" s="198"/>
      <c r="AE108" s="117">
        <f>M108-J108</f>
        <v>-211.98003327787387</v>
      </c>
      <c r="AF108" s="110">
        <f>M108/J108</f>
        <v>0.89400998336106308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2268</v>
      </c>
      <c r="G109" s="103">
        <f t="shared" si="38"/>
        <v>128799.72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1788.1734559789772</v>
      </c>
      <c r="N109" s="106">
        <f>M109/L109</f>
        <v>77.746671999085962</v>
      </c>
      <c r="O109" s="108">
        <f>L109-I109</f>
        <v>0</v>
      </c>
      <c r="P109" s="109">
        <f>N109-K109</f>
        <v>-9.2098497400444757</v>
      </c>
      <c r="Q109" s="110">
        <f>N109/K109</f>
        <v>0.89408672798948852</v>
      </c>
      <c r="R109" s="293"/>
      <c r="S109" s="47">
        <v>0.80555555555555558</v>
      </c>
      <c r="T109" s="48">
        <v>0.85840277777777774</v>
      </c>
      <c r="U109" s="111">
        <v>5.8999999999999631</v>
      </c>
      <c r="V109" s="112">
        <v>76.099999999999909</v>
      </c>
      <c r="W109" s="113"/>
      <c r="X109" s="116"/>
      <c r="Y109" s="12"/>
      <c r="Z109" s="198"/>
      <c r="AA109" s="282"/>
      <c r="AB109" s="283"/>
      <c r="AC109" s="12">
        <v>4</v>
      </c>
      <c r="AD109" s="198"/>
      <c r="AE109" s="117">
        <f>M109-J109</f>
        <v>-211.82654402102276</v>
      </c>
      <c r="AF109" s="110">
        <f>M109/J109</f>
        <v>0.89408672798948863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1788.7092590622933</v>
      </c>
      <c r="N123" s="138">
        <f>M123/L123</f>
        <v>77.769967785317107</v>
      </c>
      <c r="O123" s="139">
        <f>L123-I123</f>
        <v>0</v>
      </c>
      <c r="P123" s="140">
        <f>N123-K123</f>
        <v>-9.1865539538133305</v>
      </c>
      <c r="Q123" s="141">
        <f>N123/K123</f>
        <v>0.89435462953114675</v>
      </c>
      <c r="R123" s="294"/>
      <c r="S123" s="142">
        <f>S107</f>
        <v>0.70864583333333331</v>
      </c>
      <c r="T123" s="143">
        <f>INDEX(T107:T122,COUNTA(T107:T122))</f>
        <v>0.85840277777777774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85"/>
      <c r="AB123" s="286"/>
      <c r="AC123" s="179">
        <f t="shared" ref="AC123:AD123" si="44">SUM(AC107:AC122)</f>
        <v>8</v>
      </c>
      <c r="AD123" s="180">
        <f t="shared" si="44"/>
        <v>0</v>
      </c>
      <c r="AE123" s="168">
        <f>M123-J123</f>
        <v>-211.29074093770669</v>
      </c>
      <c r="AF123" s="141">
        <f>M123/J123</f>
        <v>0.89435462953114664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118" priority="3" operator="greaterThan">
      <formula>0</formula>
    </cfRule>
  </conditionalFormatting>
  <conditionalFormatting sqref="P5:P123 AE5:AE123">
    <cfRule type="cellIs" dxfId="117" priority="6" operator="lessThan">
      <formula>0</formula>
    </cfRule>
  </conditionalFormatting>
  <conditionalFormatting sqref="Q5:Q123 AF5:AF123">
    <cfRule type="cellIs" dxfId="116" priority="4" operator="greaterThan">
      <formula>1</formula>
    </cfRule>
    <cfRule type="cellIs" dxfId="115" priority="5" operator="lessThan">
      <formula>0.8</formula>
    </cfRule>
  </conditionalFormatting>
  <conditionalFormatting sqref="AG5 R5:R123 AG39:AG90">
    <cfRule type="cellIs" dxfId="114" priority="7" operator="lessThan">
      <formula>0.8</formula>
    </cfRule>
  </conditionalFormatting>
  <conditionalFormatting sqref="AG22">
    <cfRule type="cellIs" dxfId="113" priority="10" operator="lessThan">
      <formula>0.8</formula>
    </cfRule>
  </conditionalFormatting>
  <conditionalFormatting sqref="AG37">
    <cfRule type="cellIs" dxfId="112" priority="9" operator="lessThan">
      <formula>0.8</formula>
    </cfRule>
  </conditionalFormatting>
  <conditionalFormatting sqref="AG105">
    <cfRule type="cellIs" dxfId="111" priority="2" operator="lessThan">
      <formula>0.8</formula>
    </cfRule>
  </conditionalFormatting>
  <conditionalFormatting sqref="AG107:AG123">
    <cfRule type="cellIs" dxfId="110" priority="1" operator="lessThan">
      <formula>0.8</formula>
    </cfRule>
  </conditionalFormatting>
  <dataValidations count="1">
    <dataValidation type="list" allowBlank="1" showInputMessage="1" showErrorMessage="1" sqref="AA5:AB123" xr:uid="{37FDCF0E-6AD7-4A6A-B039-B12C87EBD9B3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A2387-2251-411C-9005-FA4AD82377BC}">
  <sheetPr codeName="工作表70">
    <tabColor theme="8" tint="0.59999389629810485"/>
  </sheetPr>
  <dimension ref="B1:AR42"/>
  <sheetViews>
    <sheetView zoomScale="70" zoomScaleNormal="70" workbookViewId="0">
      <selection activeCell="U21" sqref="U21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223</v>
      </c>
      <c r="D3" s="266"/>
      <c r="E3" s="3" t="s">
        <v>2</v>
      </c>
      <c r="F3" s="267">
        <f>'0405(18度C)'!D1+'0405(4度C)'!D1</f>
        <v>129122</v>
      </c>
      <c r="G3" s="268"/>
      <c r="H3" s="3" t="s">
        <v>3</v>
      </c>
      <c r="I3" s="269">
        <f>'0405(18度C)'!F1+'0405(4度C)'!F1</f>
        <v>3900098.7400000007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460.8599140944462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713.66013071895429</v>
      </c>
      <c r="N6" s="246"/>
      <c r="O6" s="232">
        <f>'0405(4度C)'!Y2</f>
        <v>0</v>
      </c>
      <c r="P6" s="232">
        <f>'0405(4度C)'!Z2</f>
        <v>0</v>
      </c>
      <c r="Q6" s="232">
        <f>'0405(4度C)'!AC2</f>
        <v>39</v>
      </c>
      <c r="R6" s="232">
        <f>'0405(4度C)'!AD2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410.97079120142928</v>
      </c>
      <c r="F7" s="240" t="e">
        <f>AVERAGE(#REF!,D15:K15)</f>
        <v>#REF!</v>
      </c>
      <c r="G7" s="241">
        <f>AVERAGE(D15:K15)</f>
        <v>119.12698735356474</v>
      </c>
      <c r="H7" s="242"/>
      <c r="I7" s="241">
        <f>AVERAGE(L15:O15)</f>
        <v>82.489175078670272</v>
      </c>
      <c r="J7" s="242"/>
      <c r="K7" s="241">
        <f>AVERAGE(D33:O33)</f>
        <v>662.1390813251453</v>
      </c>
      <c r="L7" s="242"/>
      <c r="M7" s="241">
        <f>AVERAGE(P33:X33)</f>
        <v>635.21544448671807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0.89056322896482387</v>
      </c>
      <c r="F8" s="236" t="e">
        <f>AVERAGE(D16:K16,#REF!)</f>
        <v>#REF!</v>
      </c>
      <c r="G8" s="225">
        <f>AVERAGE(D16:K16)</f>
        <v>0.89326845539516164</v>
      </c>
      <c r="H8" s="226"/>
      <c r="I8" s="225">
        <f>AVERAGE(L16:O16)</f>
        <v>0.88607208855663855</v>
      </c>
      <c r="J8" s="226"/>
      <c r="K8" s="225">
        <f>AVERAGE(D34:O34)</f>
        <v>0.8920160840808069</v>
      </c>
      <c r="L8" s="226"/>
      <c r="M8" s="225">
        <f>AVERAGE(P34:X34)</f>
        <v>0.88941028894564622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75.491283521574246</v>
      </c>
      <c r="F15" s="35">
        <v>82.137155539083722</v>
      </c>
      <c r="G15" s="35">
        <v>73.487604019499244</v>
      </c>
      <c r="H15" s="35">
        <v>245.39190633410175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80.318220755558542</v>
      </c>
      <c r="N15" s="35">
        <v>89.385949095455331</v>
      </c>
      <c r="O15" s="38">
        <v>77.763355384996942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0.89331352167196199</v>
      </c>
      <c r="F16" s="43">
        <f t="shared" si="0"/>
        <v>0.88297442204515009</v>
      </c>
      <c r="G16" s="43">
        <f t="shared" si="0"/>
        <v>0.89409918223724072</v>
      </c>
      <c r="H16" s="43">
        <f t="shared" si="0"/>
        <v>0.902686695626294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0.8924246750617616</v>
      </c>
      <c r="N16" s="43">
        <f t="shared" si="1"/>
        <v>0.8715130036806894</v>
      </c>
      <c r="O16" s="46">
        <f t="shared" si="1"/>
        <v>0.89427858692746476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0.29168981481481482</v>
      </c>
      <c r="G17" s="48">
        <v>0.29190972222222222</v>
      </c>
      <c r="H17" s="48">
        <v>0.29166666666666669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0.70847222222222217</v>
      </c>
      <c r="N17" s="48">
        <v>0.70833333333333337</v>
      </c>
      <c r="O17" s="50">
        <v>0.70854166666666663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0.48402777777777778</v>
      </c>
      <c r="F18" s="48">
        <v>0.47038194444444442</v>
      </c>
      <c r="G18" s="48">
        <v>0.45556712962962964</v>
      </c>
      <c r="H18" s="48">
        <v>0.47513888888888889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0.80936342592592592</v>
      </c>
      <c r="N18" s="48">
        <v>0.7986226851851852</v>
      </c>
      <c r="O18" s="50">
        <v>0.8420023148148148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8</v>
      </c>
      <c r="F21" s="52">
        <v>8</v>
      </c>
      <c r="G21" s="52">
        <v>6</v>
      </c>
      <c r="H21" s="52">
        <v>8</v>
      </c>
      <c r="I21" s="52"/>
      <c r="J21" s="52"/>
      <c r="K21" s="53"/>
      <c r="L21" s="54"/>
      <c r="M21" s="55">
        <v>2</v>
      </c>
      <c r="N21" s="52">
        <v>4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977.77777777777783</v>
      </c>
      <c r="X32" s="31">
        <v>853.33333333333337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290.18664317220248</v>
      </c>
      <c r="H33" s="35">
        <v>390.04681021554438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990.75630252100825</v>
      </c>
      <c r="N33" s="35">
        <v>892.7688322829232</v>
      </c>
      <c r="O33" s="35">
        <v>746.93681843404772</v>
      </c>
      <c r="P33" s="34">
        <v>265.43239767005559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648.25818918728294</v>
      </c>
      <c r="W33" s="35">
        <v>871.22578394918446</v>
      </c>
      <c r="X33" s="38">
        <v>755.94540714034918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0.88252638902886327</v>
      </c>
      <c r="H34" s="43">
        <f>H33/H32</f>
        <v>0.90010802357433328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0.90068754774637116</v>
      </c>
      <c r="N34" s="43">
        <f>N33/N32</f>
        <v>0.88754796191869556</v>
      </c>
      <c r="O34" s="43">
        <f>O33/O32</f>
        <v>0.88921049813577113</v>
      </c>
      <c r="P34" s="42">
        <f>P33/P32</f>
        <v>0.88477465890018536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0.89596660294177322</v>
      </c>
      <c r="W34" s="43">
        <f>W33/W32</f>
        <v>0.89102636994802953</v>
      </c>
      <c r="X34" s="46">
        <f>X33/X32</f>
        <v>0.88587352399259667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0.29167824074074072</v>
      </c>
      <c r="H35" s="48">
        <v>0.29199074074074072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0.35444444444444445</v>
      </c>
      <c r="N35" s="48">
        <v>0.25013888888888891</v>
      </c>
      <c r="O35" s="48">
        <v>0.25006944444444446</v>
      </c>
      <c r="P35" s="47">
        <v>0.7083680555555556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0.70859953703703704</v>
      </c>
      <c r="X35" s="50">
        <v>0.7086689814814815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0.41458333333333336</v>
      </c>
      <c r="H36" s="48">
        <v>0.31964120370370369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0.38750000000000001</v>
      </c>
      <c r="N36" s="48">
        <v>0.4437962962962963</v>
      </c>
      <c r="O36" s="48">
        <v>0.43546296296296294</v>
      </c>
      <c r="P36" s="47">
        <v>0.84166666666666667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0.79031249999999997</v>
      </c>
      <c r="W36" s="48">
        <v>1.125</v>
      </c>
      <c r="X36" s="50">
        <v>1.1236805555555556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3.375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47F68-351F-4103-804B-0A04B9B3B43C}">
  <sheetPr codeName="工作表71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42" sqref="P42"/>
      <selection pane="bottomLeft" activeCell="P42" sqref="P42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87019</v>
      </c>
      <c r="E1" s="88" t="s">
        <v>3</v>
      </c>
      <c r="F1" s="89">
        <f>SUM(G5:G157)</f>
        <v>1696315.9600000004</v>
      </c>
      <c r="G1" s="90" t="s">
        <v>84</v>
      </c>
      <c r="H1" s="91">
        <f>L21+L38+L55+L72+L89+L106+L123+L140+L157</f>
        <v>49.949242424242428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46117</v>
      </c>
      <c r="B2" s="343"/>
      <c r="C2" s="92" t="s">
        <v>40</v>
      </c>
      <c r="D2" s="93">
        <f>AVERAGE(N21,N38,N55,N72,N89,N106,N123,N140,N157)</f>
        <v>650.17302050806654</v>
      </c>
      <c r="E2" s="93" t="s">
        <v>91</v>
      </c>
      <c r="F2" s="94">
        <f>F1/D1</f>
        <v>19.49362736873557</v>
      </c>
      <c r="G2" s="95" t="s">
        <v>92</v>
      </c>
      <c r="H2" s="96">
        <f>COUNT(H5:H157)</f>
        <v>5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489</v>
      </c>
      <c r="G5" s="148">
        <f t="shared" ref="G5:G10" si="0">E5*F5</f>
        <v>8738.43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2259.8202824133496</v>
      </c>
      <c r="N5" s="152">
        <f t="shared" ref="N5:N10" si="2">M5/L5</f>
        <v>376.63671373555826</v>
      </c>
      <c r="O5" s="154">
        <f t="shared" ref="O5:O10" si="3">L5-I5</f>
        <v>0</v>
      </c>
      <c r="P5" s="155">
        <f t="shared" ref="P5:P10" si="4">N5-K5</f>
        <v>-40.029952931108426</v>
      </c>
      <c r="Q5" s="156">
        <f t="shared" ref="Q5:Q10" si="5">N5/K5</f>
        <v>0.90392811296533981</v>
      </c>
      <c r="R5" s="292">
        <f>Q21</f>
        <v>0.88252638902886327</v>
      </c>
      <c r="S5" s="157">
        <v>0.29167824074074072</v>
      </c>
      <c r="T5" s="158">
        <v>0.30069444444444443</v>
      </c>
      <c r="U5" s="159"/>
      <c r="V5" s="160">
        <v>12.983333333333338</v>
      </c>
      <c r="W5" s="161"/>
      <c r="X5" s="162"/>
      <c r="Y5" s="295"/>
      <c r="Z5" s="296"/>
      <c r="AA5" s="115">
        <f t="shared" ref="AA5:AA10" si="6">M5-J5</f>
        <v>-240.17971758665044</v>
      </c>
      <c r="AB5" s="156">
        <f t="shared" ref="AB5:AB10" si="7">M5/J5</f>
        <v>0.90392811296533981</v>
      </c>
      <c r="AC5" s="277">
        <f>AB21</f>
        <v>0.88252638902886327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1119</v>
      </c>
      <c r="G6" s="103">
        <f t="shared" si="0"/>
        <v>22044.3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2259.3381940549607</v>
      </c>
      <c r="N6" s="106">
        <f t="shared" si="2"/>
        <v>376.55636567582678</v>
      </c>
      <c r="O6" s="108">
        <f t="shared" si="3"/>
        <v>0</v>
      </c>
      <c r="P6" s="109">
        <f t="shared" si="4"/>
        <v>-40.110300990839903</v>
      </c>
      <c r="Q6" s="110">
        <f t="shared" si="5"/>
        <v>0.90373527762198425</v>
      </c>
      <c r="R6" s="293"/>
      <c r="S6" s="47">
        <v>0.30436342592592591</v>
      </c>
      <c r="T6" s="48">
        <v>0.32500000000000001</v>
      </c>
      <c r="U6" s="111">
        <v>5.2833333333333332</v>
      </c>
      <c r="V6" s="112">
        <v>29.716666666666704</v>
      </c>
      <c r="W6" s="113"/>
      <c r="X6" s="116"/>
      <c r="Y6" s="282"/>
      <c r="Z6" s="283"/>
      <c r="AA6" s="117">
        <f t="shared" si="6"/>
        <v>-240.6618059450393</v>
      </c>
      <c r="AB6" s="110">
        <f t="shared" si="7"/>
        <v>0.90373527762198425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1690</v>
      </c>
      <c r="G7" s="103">
        <f t="shared" si="0"/>
        <v>50446.5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3147.4392136575243</v>
      </c>
      <c r="N7" s="106">
        <f t="shared" si="2"/>
        <v>262.28660113812703</v>
      </c>
      <c r="O7" s="108">
        <f t="shared" si="3"/>
        <v>0</v>
      </c>
      <c r="P7" s="109">
        <f t="shared" si="4"/>
        <v>-37.713398861872975</v>
      </c>
      <c r="Q7" s="110">
        <f t="shared" si="5"/>
        <v>0.87428867046042347</v>
      </c>
      <c r="R7" s="293"/>
      <c r="S7" s="47">
        <v>0.32847222222222222</v>
      </c>
      <c r="T7" s="48">
        <v>0.35084490740740742</v>
      </c>
      <c r="U7" s="111">
        <v>4.9999999999999822</v>
      </c>
      <c r="V7" s="112">
        <v>32.216666666666697</v>
      </c>
      <c r="W7" s="113"/>
      <c r="X7" s="116"/>
      <c r="Y7" s="282"/>
      <c r="Z7" s="283"/>
      <c r="AA7" s="117">
        <f t="shared" si="6"/>
        <v>-452.56078634247569</v>
      </c>
      <c r="AB7" s="110">
        <f t="shared" si="7"/>
        <v>0.87428867046042347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1591</v>
      </c>
      <c r="G8" s="103">
        <f t="shared" si="0"/>
        <v>46966.32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3147.032967032967</v>
      </c>
      <c r="N8" s="106">
        <f t="shared" si="2"/>
        <v>262.25274725274727</v>
      </c>
      <c r="O8" s="108">
        <f t="shared" si="3"/>
        <v>0</v>
      </c>
      <c r="P8" s="109">
        <f t="shared" si="4"/>
        <v>-37.74725274725273</v>
      </c>
      <c r="Q8" s="110">
        <f t="shared" si="5"/>
        <v>0.87417582417582418</v>
      </c>
      <c r="R8" s="293"/>
      <c r="S8" s="47">
        <v>0.35416666666666669</v>
      </c>
      <c r="T8" s="48">
        <v>0.3752314814814815</v>
      </c>
      <c r="U8" s="111">
        <v>4.783333333333335</v>
      </c>
      <c r="V8" s="112">
        <v>30.333333333333332</v>
      </c>
      <c r="W8" s="113"/>
      <c r="X8" s="116"/>
      <c r="Y8" s="282"/>
      <c r="Z8" s="283"/>
      <c r="AA8" s="117">
        <f t="shared" si="6"/>
        <v>-452.96703296703299</v>
      </c>
      <c r="AB8" s="110">
        <f t="shared" si="7"/>
        <v>0.87417582417582418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1029</v>
      </c>
      <c r="G9" s="103">
        <f t="shared" si="0"/>
        <v>26383.56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3182.4742268041246</v>
      </c>
      <c r="N9" s="106">
        <f t="shared" si="2"/>
        <v>289.31583880037493</v>
      </c>
      <c r="O9" s="108">
        <f t="shared" si="3"/>
        <v>0</v>
      </c>
      <c r="P9" s="109">
        <f t="shared" si="4"/>
        <v>-37.956888472352318</v>
      </c>
      <c r="Q9" s="110">
        <f t="shared" si="5"/>
        <v>0.88402061855670122</v>
      </c>
      <c r="R9" s="293"/>
      <c r="S9" s="47">
        <v>0.37916666666666665</v>
      </c>
      <c r="T9" s="48">
        <v>0.39263888888888887</v>
      </c>
      <c r="U9" s="111">
        <v>5.6666666666666199</v>
      </c>
      <c r="V9" s="112">
        <v>19.399999999999995</v>
      </c>
      <c r="W9" s="113"/>
      <c r="X9" s="116"/>
      <c r="Y9" s="282"/>
      <c r="Z9" s="283"/>
      <c r="AA9" s="117">
        <f t="shared" si="6"/>
        <v>-417.52577319587544</v>
      </c>
      <c r="AB9" s="110">
        <f t="shared" si="7"/>
        <v>0.88402061855670122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1401</v>
      </c>
      <c r="G10" s="121">
        <f t="shared" si="0"/>
        <v>40026.57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3124.9070631970208</v>
      </c>
      <c r="N10" s="106">
        <f t="shared" si="2"/>
        <v>260.40892193308508</v>
      </c>
      <c r="O10" s="108">
        <f t="shared" si="3"/>
        <v>0</v>
      </c>
      <c r="P10" s="109">
        <f t="shared" si="4"/>
        <v>-39.591078066914918</v>
      </c>
      <c r="Q10" s="110">
        <f t="shared" si="5"/>
        <v>0.8680297397769503</v>
      </c>
      <c r="R10" s="293"/>
      <c r="S10" s="47">
        <v>0.39590277777777777</v>
      </c>
      <c r="T10" s="48">
        <v>0.41458333333333336</v>
      </c>
      <c r="U10" s="111">
        <v>4.7000000000000153</v>
      </c>
      <c r="V10" s="112">
        <v>26.900000000000048</v>
      </c>
      <c r="W10" s="113"/>
      <c r="X10" s="116"/>
      <c r="Y10" s="282"/>
      <c r="Z10" s="283"/>
      <c r="AA10" s="117">
        <f t="shared" si="6"/>
        <v>-475.09293680297924</v>
      </c>
      <c r="AB10" s="110">
        <f t="shared" si="7"/>
        <v>0.86802973977695019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2853.5019911933246</v>
      </c>
      <c r="N21" s="138">
        <f>M21/L21</f>
        <v>290.18664317220248</v>
      </c>
      <c r="O21" s="139">
        <f>L21-I21</f>
        <v>0</v>
      </c>
      <c r="P21" s="140">
        <f>N21-K21</f>
        <v>-38.626916149831402</v>
      </c>
      <c r="Q21" s="141">
        <f>N21/K21</f>
        <v>0.88252638902886327</v>
      </c>
      <c r="R21" s="294"/>
      <c r="S21" s="142">
        <f>S5</f>
        <v>0.29167824074074072</v>
      </c>
      <c r="T21" s="143">
        <f>INDEX(T5:T20,COUNTA(T5:T20))</f>
        <v>0.41458333333333336</v>
      </c>
      <c r="U21" s="144"/>
      <c r="V21" s="166"/>
      <c r="W21" s="167"/>
      <c r="X21" s="138"/>
      <c r="Y21" s="285"/>
      <c r="Z21" s="286"/>
      <c r="AA21" s="168">
        <f>M21-J21</f>
        <v>-379.83134214000893</v>
      </c>
      <c r="AB21" s="141">
        <f>M21/J21</f>
        <v>0.88252638902886327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645</v>
      </c>
      <c r="G22" s="148">
        <f t="shared" ref="G22:G23" si="12">E22*F22</f>
        <v>9049.35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2340.7258064516132</v>
      </c>
      <c r="N22" s="152">
        <f>M22/L22</f>
        <v>390.12096774193554</v>
      </c>
      <c r="O22" s="154">
        <f>L22-I22</f>
        <v>0</v>
      </c>
      <c r="P22" s="155">
        <f>N22-K22</f>
        <v>-43.21236559139777</v>
      </c>
      <c r="Q22" s="156">
        <f>N22/K22</f>
        <v>0.90027915632754363</v>
      </c>
      <c r="R22" s="292">
        <f>Q38</f>
        <v>0.90010802357433328</v>
      </c>
      <c r="S22" s="157">
        <v>0.29199074074074072</v>
      </c>
      <c r="T22" s="158">
        <v>0.3034722222222222</v>
      </c>
      <c r="U22" s="159"/>
      <c r="V22" s="160">
        <v>16.533333333333331</v>
      </c>
      <c r="W22" s="158"/>
      <c r="X22" s="169"/>
      <c r="Y22" s="295"/>
      <c r="Z22" s="296"/>
      <c r="AA22" s="115">
        <f>M22-J22</f>
        <v>-259.27419354838685</v>
      </c>
      <c r="AB22" s="156">
        <f>M22/J22</f>
        <v>0.90027915632754352</v>
      </c>
      <c r="AC22" s="277">
        <f>AB38</f>
        <v>0.90010802357433317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713</v>
      </c>
      <c r="G23" s="103">
        <f t="shared" si="12"/>
        <v>10331.370000000001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2339.8359161349194</v>
      </c>
      <c r="N23" s="106">
        <f>M23/L23</f>
        <v>389.97265268915322</v>
      </c>
      <c r="O23" s="108">
        <f>L23-I23</f>
        <v>0</v>
      </c>
      <c r="P23" s="109">
        <f>N23-K23</f>
        <v>-43.360680644180093</v>
      </c>
      <c r="Q23" s="110">
        <f>N23/K23</f>
        <v>0.89993689082112283</v>
      </c>
      <c r="R23" s="293"/>
      <c r="S23" s="47">
        <v>0.30694444444444446</v>
      </c>
      <c r="T23" s="48">
        <v>0.31964120370370369</v>
      </c>
      <c r="U23" s="111">
        <v>5.0000000000000622</v>
      </c>
      <c r="V23" s="112">
        <v>18.283333333333289</v>
      </c>
      <c r="W23" s="113"/>
      <c r="X23" s="13"/>
      <c r="Y23" s="282"/>
      <c r="Z23" s="283"/>
      <c r="AA23" s="117">
        <f>M23-J23</f>
        <v>-260.16408386508056</v>
      </c>
      <c r="AB23" s="110">
        <f>M23/J23</f>
        <v>0.89993689082112283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2340.2808612932663</v>
      </c>
      <c r="N38" s="138">
        <f>M38/L38</f>
        <v>390.04681021554438</v>
      </c>
      <c r="O38" s="139">
        <f>L38-I38</f>
        <v>0</v>
      </c>
      <c r="P38" s="140">
        <f>N38-K38</f>
        <v>-43.286523117788931</v>
      </c>
      <c r="Q38" s="141">
        <f>N38/K38</f>
        <v>0.90010802357433328</v>
      </c>
      <c r="R38" s="294"/>
      <c r="S38" s="142">
        <f>S22</f>
        <v>0.29199074074074072</v>
      </c>
      <c r="T38" s="143">
        <f>INDEX(T22:T37,COUNTA(T22:T37))</f>
        <v>0.31964120370370369</v>
      </c>
      <c r="U38" s="144"/>
      <c r="V38" s="166"/>
      <c r="W38" s="167"/>
      <c r="X38" s="138"/>
      <c r="Y38" s="285"/>
      <c r="Z38" s="286"/>
      <c r="AA38" s="168">
        <f>M38-J38</f>
        <v>-259.7191387067337</v>
      </c>
      <c r="AB38" s="141">
        <f>M38/J38</f>
        <v>0.90010802357433317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2358</v>
      </c>
      <c r="G39" s="148">
        <f t="shared" ref="G39" si="16">E39*F39</f>
        <v>43693.740000000005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2972.2689075630246</v>
      </c>
      <c r="N39" s="152">
        <f>M39/L39</f>
        <v>990.75630252100825</v>
      </c>
      <c r="O39" s="154">
        <f>L39-I39</f>
        <v>0</v>
      </c>
      <c r="P39" s="155">
        <f>N39-K39</f>
        <v>-109.24369747899175</v>
      </c>
      <c r="Q39" s="156">
        <f>N39/K39</f>
        <v>0.90068754774637116</v>
      </c>
      <c r="R39" s="292">
        <f>Q55</f>
        <v>0.90068754774637116</v>
      </c>
      <c r="S39" s="157">
        <v>0.35444444444444445</v>
      </c>
      <c r="T39" s="158">
        <v>0.38750000000000001</v>
      </c>
      <c r="U39" s="159"/>
      <c r="V39" s="160">
        <v>47.600000000000009</v>
      </c>
      <c r="W39" s="161"/>
      <c r="X39" s="162"/>
      <c r="Y39" s="295"/>
      <c r="Z39" s="296"/>
      <c r="AA39" s="115">
        <f>M39-J39</f>
        <v>-327.73109243697536</v>
      </c>
      <c r="AB39" s="156">
        <f>M39/J39</f>
        <v>0.90068754774637105</v>
      </c>
      <c r="AC39" s="277">
        <f>AB55</f>
        <v>0.90068754774637105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2972.2689075630246</v>
      </c>
      <c r="N55" s="138">
        <f t="shared" ref="N55:N60" si="20">M55/L55</f>
        <v>990.75630252100825</v>
      </c>
      <c r="O55" s="139">
        <f t="shared" ref="O55:O60" si="21">L55-I55</f>
        <v>0</v>
      </c>
      <c r="P55" s="140">
        <f t="shared" ref="P55:P60" si="22">N55-K55</f>
        <v>-109.24369747899175</v>
      </c>
      <c r="Q55" s="141">
        <f t="shared" ref="Q55:Q60" si="23">N55/K55</f>
        <v>0.90068754774637116</v>
      </c>
      <c r="R55" s="294"/>
      <c r="S55" s="142">
        <f>S39</f>
        <v>0.35444444444444445</v>
      </c>
      <c r="T55" s="143">
        <f>INDEX(T39:T54,COUNTA(T39:T54))</f>
        <v>0.38750000000000001</v>
      </c>
      <c r="U55" s="144"/>
      <c r="V55" s="166"/>
      <c r="W55" s="99"/>
      <c r="X55" s="69"/>
      <c r="Y55" s="285"/>
      <c r="Z55" s="286"/>
      <c r="AA55" s="168">
        <f t="shared" ref="AA55:AA60" si="24">M55-J55</f>
        <v>-327.73109243697536</v>
      </c>
      <c r="AB55" s="141">
        <f t="shared" ref="AB55:AB60" si="25">M55/J55</f>
        <v>0.90068754774637105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890</v>
      </c>
      <c r="G56" s="148">
        <f t="shared" ref="G56:G60" si="26">E56*F56</f>
        <v>16180.199999999999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3178.5714285714307</v>
      </c>
      <c r="N56" s="152">
        <f t="shared" si="20"/>
        <v>1059.5238095238103</v>
      </c>
      <c r="O56" s="154">
        <f t="shared" si="21"/>
        <v>0</v>
      </c>
      <c r="P56" s="155">
        <f t="shared" si="22"/>
        <v>-140.47619047618969</v>
      </c>
      <c r="Q56" s="156">
        <f t="shared" si="23"/>
        <v>0.88293650793650857</v>
      </c>
      <c r="R56" s="292">
        <f>Q72</f>
        <v>0.88754796191869556</v>
      </c>
      <c r="S56" s="157">
        <v>0.25013888888888891</v>
      </c>
      <c r="T56" s="158">
        <v>0.26180555555555557</v>
      </c>
      <c r="U56" s="159"/>
      <c r="V56" s="160">
        <v>16.79999999999999</v>
      </c>
      <c r="W56" s="161"/>
      <c r="X56" s="162"/>
      <c r="Y56" s="295"/>
      <c r="Z56" s="296"/>
      <c r="AA56" s="115">
        <f t="shared" si="24"/>
        <v>-421.42857142856928</v>
      </c>
      <c r="AB56" s="156">
        <f t="shared" si="25"/>
        <v>0.88293650793650857</v>
      </c>
      <c r="AC56" s="277">
        <f>AB72</f>
        <v>0.88754796191869556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1713</v>
      </c>
      <c r="G57" s="103">
        <f t="shared" si="26"/>
        <v>31142.34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3175.4891864057622</v>
      </c>
      <c r="N57" s="106">
        <f t="shared" si="20"/>
        <v>1058.4963954685875</v>
      </c>
      <c r="O57" s="108">
        <f t="shared" si="21"/>
        <v>0</v>
      </c>
      <c r="P57" s="109">
        <f t="shared" si="22"/>
        <v>-141.50360453141252</v>
      </c>
      <c r="Q57" s="110">
        <f t="shared" si="23"/>
        <v>0.88208032955715621</v>
      </c>
      <c r="R57" s="293"/>
      <c r="S57" s="47">
        <v>0.2722222222222222</v>
      </c>
      <c r="T57" s="48">
        <v>0.29469907407407409</v>
      </c>
      <c r="U57" s="111">
        <v>14.999999999999947</v>
      </c>
      <c r="V57" s="112">
        <v>32.366666666666717</v>
      </c>
      <c r="W57" s="113"/>
      <c r="X57" s="116"/>
      <c r="Y57" s="282"/>
      <c r="Z57" s="283"/>
      <c r="AA57" s="117">
        <f t="shared" si="24"/>
        <v>-424.51081359423779</v>
      </c>
      <c r="AB57" s="110">
        <f t="shared" si="25"/>
        <v>0.88208032955715621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872</v>
      </c>
      <c r="G58" s="103">
        <f t="shared" si="26"/>
        <v>19428.16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2947.6056338028206</v>
      </c>
      <c r="N58" s="106">
        <f t="shared" si="20"/>
        <v>589.52112676056413</v>
      </c>
      <c r="O58" s="108">
        <f t="shared" si="21"/>
        <v>0</v>
      </c>
      <c r="P58" s="109">
        <f t="shared" si="22"/>
        <v>-70.47887323943587</v>
      </c>
      <c r="Q58" s="110">
        <f t="shared" si="23"/>
        <v>0.89321382842509711</v>
      </c>
      <c r="R58" s="293"/>
      <c r="S58" s="47">
        <v>0.30503472222222222</v>
      </c>
      <c r="T58" s="48">
        <v>0.31736111111111109</v>
      </c>
      <c r="U58" s="111">
        <v>14.883333333333315</v>
      </c>
      <c r="V58" s="112">
        <v>17.749999999999979</v>
      </c>
      <c r="W58" s="113"/>
      <c r="X58" s="116"/>
      <c r="Y58" s="282"/>
      <c r="Z58" s="283"/>
      <c r="AA58" s="117">
        <f t="shared" si="24"/>
        <v>-352.39436619717935</v>
      </c>
      <c r="AB58" s="110">
        <f t="shared" si="25"/>
        <v>0.89321382842509711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3218</v>
      </c>
      <c r="G59" s="103">
        <f t="shared" si="26"/>
        <v>45148.54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2701.049195616692</v>
      </c>
      <c r="N59" s="106">
        <f t="shared" si="20"/>
        <v>900.34973187223068</v>
      </c>
      <c r="O59" s="108">
        <f t="shared" si="21"/>
        <v>0</v>
      </c>
      <c r="P59" s="109">
        <f t="shared" si="22"/>
        <v>-99.650268127769323</v>
      </c>
      <c r="Q59" s="110">
        <f t="shared" si="23"/>
        <v>0.90034973187223066</v>
      </c>
      <c r="R59" s="293"/>
      <c r="S59" s="47">
        <v>0.32847222222222222</v>
      </c>
      <c r="T59" s="48">
        <v>0.37811342592592595</v>
      </c>
      <c r="U59" s="111">
        <v>16.000000000000021</v>
      </c>
      <c r="V59" s="112">
        <v>71.483333333333377</v>
      </c>
      <c r="W59" s="113"/>
      <c r="X59" s="116"/>
      <c r="Y59" s="282"/>
      <c r="Z59" s="283"/>
      <c r="AA59" s="117">
        <f t="shared" si="24"/>
        <v>-298.95080438330797</v>
      </c>
      <c r="AB59" s="110">
        <f t="shared" si="25"/>
        <v>0.90034973187223066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4236</v>
      </c>
      <c r="G60" s="103">
        <f t="shared" si="26"/>
        <v>60490.079999999994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3174.3547044129891</v>
      </c>
      <c r="N60" s="106">
        <f t="shared" si="20"/>
        <v>1058.1182348043296</v>
      </c>
      <c r="O60" s="108">
        <f t="shared" si="21"/>
        <v>0</v>
      </c>
      <c r="P60" s="109">
        <f t="shared" si="22"/>
        <v>-141.88176519567037</v>
      </c>
      <c r="Q60" s="110">
        <f t="shared" si="23"/>
        <v>0.88176519567027467</v>
      </c>
      <c r="R60" s="293"/>
      <c r="S60" s="47">
        <v>0.38819444444444445</v>
      </c>
      <c r="T60" s="48">
        <v>0.4437962962962963</v>
      </c>
      <c r="U60" s="111">
        <v>14.516666666666644</v>
      </c>
      <c r="V60" s="112">
        <v>80.066666666666663</v>
      </c>
      <c r="W60" s="113"/>
      <c r="X60" s="116"/>
      <c r="Y60" s="282"/>
      <c r="Z60" s="283"/>
      <c r="AA60" s="117">
        <f t="shared" si="24"/>
        <v>-425.64529558701088</v>
      </c>
      <c r="AB60" s="110">
        <f t="shared" si="25"/>
        <v>0.88176519567027478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3035.4140297619388</v>
      </c>
      <c r="N72" s="138">
        <f t="shared" ref="N72:N77" si="31">M72/L72</f>
        <v>892.7688322829232</v>
      </c>
      <c r="O72" s="139">
        <f t="shared" ref="O72:O77" si="32">L72-I72</f>
        <v>0</v>
      </c>
      <c r="P72" s="140">
        <f t="shared" ref="P72:P77" si="33">N72-K72</f>
        <v>-113.11352065825326</v>
      </c>
      <c r="Q72" s="141">
        <f t="shared" ref="Q72:Q77" si="34">N72/K72</f>
        <v>0.88754796191869556</v>
      </c>
      <c r="R72" s="294"/>
      <c r="S72" s="142">
        <f>S56</f>
        <v>0.25013888888888891</v>
      </c>
      <c r="T72" s="143">
        <f>INDEX(T56:T71,COUNTA(T56:T71))</f>
        <v>0.4437962962962963</v>
      </c>
      <c r="U72" s="144"/>
      <c r="V72" s="166"/>
      <c r="W72" s="99"/>
      <c r="X72" s="69"/>
      <c r="Y72" s="285"/>
      <c r="Z72" s="286"/>
      <c r="AA72" s="168">
        <f t="shared" ref="AA72:AA77" si="35">M72-J72</f>
        <v>-384.58597023806124</v>
      </c>
      <c r="AB72" s="141">
        <f t="shared" ref="AB72:AB77" si="36">M72/J72</f>
        <v>0.88754796191869556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1026</v>
      </c>
      <c r="G73" s="148">
        <f t="shared" ref="G73:G77" si="37">E73*F73</f>
        <v>25680.780000000002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2945.4545454545464</v>
      </c>
      <c r="N73" s="152">
        <f t="shared" si="31"/>
        <v>736.3636363636366</v>
      </c>
      <c r="O73" s="154">
        <f t="shared" si="32"/>
        <v>0</v>
      </c>
      <c r="P73" s="155">
        <f t="shared" si="33"/>
        <v>-88.636363636363399</v>
      </c>
      <c r="Q73" s="156">
        <f t="shared" si="34"/>
        <v>0.89256198347107463</v>
      </c>
      <c r="R73" s="292">
        <f>Q89</f>
        <v>0.88921049813577113</v>
      </c>
      <c r="S73" s="157">
        <v>0.25006944444444446</v>
      </c>
      <c r="T73" s="158">
        <v>0.26458333333333334</v>
      </c>
      <c r="U73" s="159"/>
      <c r="V73" s="160">
        <v>20.899999999999991</v>
      </c>
      <c r="W73" s="158"/>
      <c r="X73" s="169"/>
      <c r="Y73" s="295"/>
      <c r="Z73" s="296"/>
      <c r="AA73" s="115">
        <f t="shared" si="35"/>
        <v>-354.54545454545359</v>
      </c>
      <c r="AB73" s="156">
        <f t="shared" si="36"/>
        <v>0.89256198347107463</v>
      </c>
      <c r="AC73" s="277">
        <f>AB89</f>
        <v>0.88921049813577113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1369</v>
      </c>
      <c r="G74" s="103">
        <f t="shared" si="37"/>
        <v>33978.58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2944.0860215053717</v>
      </c>
      <c r="N74" s="106">
        <f t="shared" si="31"/>
        <v>736.02150537634293</v>
      </c>
      <c r="O74" s="108">
        <f t="shared" si="32"/>
        <v>0</v>
      </c>
      <c r="P74" s="109">
        <f t="shared" si="33"/>
        <v>-88.97849462365707</v>
      </c>
      <c r="Q74" s="110">
        <f t="shared" si="34"/>
        <v>0.89214727924405202</v>
      </c>
      <c r="R74" s="293"/>
      <c r="S74" s="47">
        <v>0.27506944444444442</v>
      </c>
      <c r="T74" s="48">
        <v>0.29444444444444445</v>
      </c>
      <c r="U74" s="111">
        <v>15.099999999999962</v>
      </c>
      <c r="V74" s="112">
        <v>27.900000000000045</v>
      </c>
      <c r="W74" s="113"/>
      <c r="X74" s="13"/>
      <c r="Y74" s="282"/>
      <c r="Z74" s="283"/>
      <c r="AA74" s="117">
        <f t="shared" si="35"/>
        <v>-355.91397849462828</v>
      </c>
      <c r="AB74" s="110">
        <f t="shared" si="36"/>
        <v>0.89214727924405202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2247</v>
      </c>
      <c r="G75" s="103">
        <f t="shared" si="37"/>
        <v>40198.83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3174.7252747252783</v>
      </c>
      <c r="N75" s="106">
        <f t="shared" si="31"/>
        <v>793.68131868131957</v>
      </c>
      <c r="O75" s="108">
        <f t="shared" si="32"/>
        <v>0</v>
      </c>
      <c r="P75" s="109">
        <f t="shared" si="33"/>
        <v>-106.31868131868043</v>
      </c>
      <c r="Q75" s="110">
        <f t="shared" si="34"/>
        <v>0.88186813186813284</v>
      </c>
      <c r="R75" s="293"/>
      <c r="S75" s="47">
        <v>0.30555555555555558</v>
      </c>
      <c r="T75" s="48">
        <v>0.33504629629629629</v>
      </c>
      <c r="U75" s="111">
        <v>16.000000000000021</v>
      </c>
      <c r="V75" s="112">
        <v>42.466666666666619</v>
      </c>
      <c r="W75" s="113"/>
      <c r="X75" s="13"/>
      <c r="Y75" s="282"/>
      <c r="Z75" s="283"/>
      <c r="AA75" s="117">
        <f t="shared" si="35"/>
        <v>-425.27472527472173</v>
      </c>
      <c r="AB75" s="110">
        <f t="shared" si="36"/>
        <v>0.88186813186813284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2140</v>
      </c>
      <c r="G76" s="103">
        <f t="shared" si="37"/>
        <v>64200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2700.3154574132495</v>
      </c>
      <c r="N76" s="106">
        <f t="shared" si="31"/>
        <v>900.10515247108322</v>
      </c>
      <c r="O76" s="108">
        <f t="shared" si="32"/>
        <v>0</v>
      </c>
      <c r="P76" s="109">
        <f t="shared" si="33"/>
        <v>-99.894847528916785</v>
      </c>
      <c r="Q76" s="110">
        <f t="shared" si="34"/>
        <v>0.90010515247108325</v>
      </c>
      <c r="R76" s="293"/>
      <c r="S76" s="47">
        <v>0.34545138888888888</v>
      </c>
      <c r="T76" s="48">
        <v>0.37847222222222221</v>
      </c>
      <c r="U76" s="111">
        <v>14.983333333333331</v>
      </c>
      <c r="V76" s="112">
        <v>47.55</v>
      </c>
      <c r="W76" s="113"/>
      <c r="X76" s="116"/>
      <c r="Y76" s="282"/>
      <c r="Z76" s="283"/>
      <c r="AA76" s="117">
        <f t="shared" si="35"/>
        <v>-299.68454258675047</v>
      </c>
      <c r="AB76" s="110">
        <f t="shared" si="36"/>
        <v>0.90010515247108314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3548</v>
      </c>
      <c r="G77" s="103">
        <f t="shared" si="37"/>
        <v>59109.68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3174.1550695825072</v>
      </c>
      <c r="N77" s="106">
        <f t="shared" si="31"/>
        <v>634.83101391650143</v>
      </c>
      <c r="O77" s="108">
        <f t="shared" si="32"/>
        <v>0</v>
      </c>
      <c r="P77" s="109">
        <f t="shared" si="33"/>
        <v>-85.168986083498567</v>
      </c>
      <c r="Q77" s="110">
        <f t="shared" si="34"/>
        <v>0.88170974155069648</v>
      </c>
      <c r="R77" s="293"/>
      <c r="S77" s="47">
        <v>0.3888888888888889</v>
      </c>
      <c r="T77" s="48">
        <v>0.43546296296296294</v>
      </c>
      <c r="U77" s="111">
        <v>15.000000000000027</v>
      </c>
      <c r="V77" s="112">
        <v>67.06666666666662</v>
      </c>
      <c r="W77" s="113"/>
      <c r="X77" s="116"/>
      <c r="Y77" s="282"/>
      <c r="Z77" s="283"/>
      <c r="AA77" s="117">
        <f t="shared" si="35"/>
        <v>-425.84493041749283</v>
      </c>
      <c r="AB77" s="110">
        <f t="shared" si="36"/>
        <v>0.88170974155069648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2987.7472737361909</v>
      </c>
      <c r="N89" s="138">
        <f>M89/L89</f>
        <v>746.93681843404772</v>
      </c>
      <c r="O89" s="139">
        <f>L89-I89</f>
        <v>0</v>
      </c>
      <c r="P89" s="140">
        <f>N89-K89</f>
        <v>-93.063181565952277</v>
      </c>
      <c r="Q89" s="141">
        <f>N89/K89</f>
        <v>0.88921049813577113</v>
      </c>
      <c r="R89" s="294"/>
      <c r="S89" s="142">
        <f>S73</f>
        <v>0.25006944444444446</v>
      </c>
      <c r="T89" s="143">
        <f>INDEX(T73:T88,COUNTA(T73:T88))</f>
        <v>0.43546296296296294</v>
      </c>
      <c r="U89" s="144"/>
      <c r="V89" s="166"/>
      <c r="W89" s="167"/>
      <c r="X89" s="138"/>
      <c r="Y89" s="285"/>
      <c r="Z89" s="286"/>
      <c r="AA89" s="168">
        <f t="shared" ref="AA89:AA95" si="41">M89-J89</f>
        <v>-372.25272626380911</v>
      </c>
      <c r="AB89" s="141">
        <f t="shared" ref="AB89:AB95" si="42">M89/J89</f>
        <v>0.88921049813577113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1271</v>
      </c>
      <c r="G90" s="148">
        <f t="shared" ref="G90:G95" si="43">E90*F90</f>
        <v>32588.440000000002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4">F90/V90*60</f>
        <v>3184.1336116910352</v>
      </c>
      <c r="N90" s="152">
        <f t="shared" ref="N90:N95" si="45">M90/L90</f>
        <v>289.46669197191227</v>
      </c>
      <c r="O90" s="154">
        <f t="shared" ref="O90:O95" si="46">L90-I90</f>
        <v>0</v>
      </c>
      <c r="P90" s="155">
        <f t="shared" ref="P90:P95" si="47">N90-K90</f>
        <v>-37.806035300814983</v>
      </c>
      <c r="Q90" s="156">
        <f t="shared" ref="Q90:Q95" si="48">N90/K90</f>
        <v>0.88448155880306534</v>
      </c>
      <c r="R90" s="292">
        <f>Q106</f>
        <v>0.88477465890018536</v>
      </c>
      <c r="S90" s="157">
        <v>0.7083680555555556</v>
      </c>
      <c r="T90" s="158">
        <v>0.72499999999999998</v>
      </c>
      <c r="U90" s="159"/>
      <c r="V90" s="160">
        <v>23.949999999999907</v>
      </c>
      <c r="W90" s="158"/>
      <c r="X90" s="169"/>
      <c r="Y90" s="295"/>
      <c r="Z90" s="296"/>
      <c r="AA90" s="115">
        <f t="shared" si="41"/>
        <v>-415.86638830896482</v>
      </c>
      <c r="AB90" s="156">
        <f t="shared" si="42"/>
        <v>0.88448155880306534</v>
      </c>
      <c r="AC90" s="277">
        <f>AB106</f>
        <v>0.88477465890018536</v>
      </c>
    </row>
    <row r="91" spans="1:29" ht="15.75" customHeight="1">
      <c r="A91" s="298"/>
      <c r="B91" s="100" t="s">
        <v>114</v>
      </c>
      <c r="C91" s="280" t="s">
        <v>138</v>
      </c>
      <c r="D91" s="281"/>
      <c r="E91" s="101">
        <v>29.52</v>
      </c>
      <c r="F91" s="102">
        <v>1598</v>
      </c>
      <c r="G91" s="103">
        <f t="shared" si="43"/>
        <v>47172.959999999999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4"/>
        <v>3147.0459518599491</v>
      </c>
      <c r="N91" s="106">
        <f t="shared" si="45"/>
        <v>262.25382932166241</v>
      </c>
      <c r="O91" s="108">
        <f t="shared" si="46"/>
        <v>0</v>
      </c>
      <c r="P91" s="109">
        <f t="shared" si="47"/>
        <v>-37.746170678337592</v>
      </c>
      <c r="Q91" s="110">
        <f t="shared" si="48"/>
        <v>0.87417943107220808</v>
      </c>
      <c r="R91" s="293"/>
      <c r="S91" s="47">
        <v>0.72847222222222219</v>
      </c>
      <c r="T91" s="48">
        <v>0.74962962962962965</v>
      </c>
      <c r="U91" s="111">
        <v>4.9999999999999822</v>
      </c>
      <c r="V91" s="112">
        <v>30.46666666666674</v>
      </c>
      <c r="W91" s="113"/>
      <c r="X91" s="13"/>
      <c r="Y91" s="282"/>
      <c r="Z91" s="283"/>
      <c r="AA91" s="117">
        <f t="shared" si="41"/>
        <v>-452.95404814005087</v>
      </c>
      <c r="AB91" s="110">
        <f t="shared" si="42"/>
        <v>0.87417943107220808</v>
      </c>
      <c r="AC91" s="278"/>
    </row>
    <row r="92" spans="1:29" ht="15.75" customHeight="1">
      <c r="A92" s="298"/>
      <c r="B92" s="100" t="s">
        <v>114</v>
      </c>
      <c r="C92" s="280" t="s">
        <v>139</v>
      </c>
      <c r="D92" s="281"/>
      <c r="E92" s="101">
        <v>29.85</v>
      </c>
      <c r="F92" s="102">
        <v>1730</v>
      </c>
      <c r="G92" s="103">
        <f t="shared" si="43"/>
        <v>51640.5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4"/>
        <v>3147.0439615967571</v>
      </c>
      <c r="N92" s="106">
        <f t="shared" si="45"/>
        <v>262.2536634663964</v>
      </c>
      <c r="O92" s="108">
        <f t="shared" si="46"/>
        <v>0</v>
      </c>
      <c r="P92" s="109">
        <f t="shared" si="47"/>
        <v>-37.746336533603596</v>
      </c>
      <c r="Q92" s="110">
        <f t="shared" si="48"/>
        <v>0.87417887822132134</v>
      </c>
      <c r="R92" s="293"/>
      <c r="S92" s="47">
        <v>0.75348379629629625</v>
      </c>
      <c r="T92" s="48">
        <v>0.77638888888888891</v>
      </c>
      <c r="U92" s="111">
        <v>5.5499999999999083</v>
      </c>
      <c r="V92" s="112">
        <v>32.983333333333427</v>
      </c>
      <c r="W92" s="113"/>
      <c r="X92" s="13"/>
      <c r="Y92" s="282"/>
      <c r="Z92" s="283"/>
      <c r="AA92" s="117">
        <f t="shared" si="41"/>
        <v>-452.95603840324293</v>
      </c>
      <c r="AB92" s="110">
        <f t="shared" si="42"/>
        <v>0.87417887822132145</v>
      </c>
      <c r="AC92" s="278"/>
    </row>
    <row r="93" spans="1:29" ht="15.75" customHeight="1">
      <c r="A93" s="298"/>
      <c r="B93" s="100" t="s">
        <v>120</v>
      </c>
      <c r="C93" s="280" t="s">
        <v>140</v>
      </c>
      <c r="D93" s="281"/>
      <c r="E93" s="101">
        <v>28.57</v>
      </c>
      <c r="F93" s="102">
        <v>1290</v>
      </c>
      <c r="G93" s="103">
        <f t="shared" si="43"/>
        <v>36855.300000000003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4"/>
        <v>3125.1682368775059</v>
      </c>
      <c r="N93" s="106">
        <f t="shared" si="45"/>
        <v>260.43068640645885</v>
      </c>
      <c r="O93" s="108">
        <f t="shared" si="46"/>
        <v>0</v>
      </c>
      <c r="P93" s="109">
        <f t="shared" si="47"/>
        <v>-39.569313593541153</v>
      </c>
      <c r="Q93" s="110">
        <f t="shared" si="48"/>
        <v>0.86810228802152944</v>
      </c>
      <c r="R93" s="293"/>
      <c r="S93" s="47">
        <v>0.7800231481481481</v>
      </c>
      <c r="T93" s="48">
        <v>0.79722222222222228</v>
      </c>
      <c r="U93" s="111">
        <v>5.2333333333332455</v>
      </c>
      <c r="V93" s="112">
        <v>24.766666666666808</v>
      </c>
      <c r="W93" s="113"/>
      <c r="X93" s="116"/>
      <c r="Y93" s="282"/>
      <c r="Z93" s="283"/>
      <c r="AA93" s="117">
        <f t="shared" si="41"/>
        <v>-474.83176312249407</v>
      </c>
      <c r="AB93" s="110">
        <f t="shared" si="42"/>
        <v>0.86810228802152944</v>
      </c>
      <c r="AC93" s="278"/>
    </row>
    <row r="94" spans="1:29" ht="15.75" customHeight="1">
      <c r="A94" s="299"/>
      <c r="B94" s="100" t="s">
        <v>120</v>
      </c>
      <c r="C94" s="280" t="s">
        <v>215</v>
      </c>
      <c r="D94" s="281"/>
      <c r="E94" s="101">
        <v>20.170000000000002</v>
      </c>
      <c r="F94" s="102">
        <v>619</v>
      </c>
      <c r="G94" s="103">
        <f t="shared" si="43"/>
        <v>12485.230000000001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4"/>
        <v>3253.1386861313945</v>
      </c>
      <c r="N94" s="106">
        <f t="shared" si="45"/>
        <v>271.09489051094954</v>
      </c>
      <c r="O94" s="108">
        <f t="shared" si="46"/>
        <v>0</v>
      </c>
      <c r="P94" s="109">
        <f t="shared" si="47"/>
        <v>-28.90510948905046</v>
      </c>
      <c r="Q94" s="110">
        <f t="shared" si="48"/>
        <v>0.90364963503649842</v>
      </c>
      <c r="R94" s="293"/>
      <c r="S94" s="47">
        <v>0.80069444444444449</v>
      </c>
      <c r="T94" s="48">
        <v>0.80862268518518521</v>
      </c>
      <c r="U94" s="111">
        <v>4.9999999999999822</v>
      </c>
      <c r="V94" s="112">
        <v>11.416666666666639</v>
      </c>
      <c r="W94" s="113"/>
      <c r="X94" s="116"/>
      <c r="Y94" s="282"/>
      <c r="Z94" s="283"/>
      <c r="AA94" s="117">
        <f t="shared" si="41"/>
        <v>-346.86131386860552</v>
      </c>
      <c r="AB94" s="110">
        <f t="shared" si="42"/>
        <v>0.90364963503649842</v>
      </c>
      <c r="AC94" s="278"/>
    </row>
    <row r="95" spans="1:29" ht="15.75" customHeight="1">
      <c r="A95" s="299"/>
      <c r="B95" s="100" t="s">
        <v>120</v>
      </c>
      <c r="C95" s="280" t="s">
        <v>217</v>
      </c>
      <c r="D95" s="281"/>
      <c r="E95" s="101">
        <v>20.420000000000002</v>
      </c>
      <c r="F95" s="102">
        <v>2318</v>
      </c>
      <c r="G95" s="121">
        <f t="shared" si="43"/>
        <v>47333.560000000005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4"/>
        <v>3254.6021840873627</v>
      </c>
      <c r="N95" s="106">
        <f t="shared" si="45"/>
        <v>250.35401416056635</v>
      </c>
      <c r="O95" s="108">
        <f t="shared" si="46"/>
        <v>0</v>
      </c>
      <c r="P95" s="109">
        <f t="shared" si="47"/>
        <v>-26.569062762510555</v>
      </c>
      <c r="Q95" s="110">
        <f t="shared" si="48"/>
        <v>0.90405616224648966</v>
      </c>
      <c r="R95" s="293"/>
      <c r="S95" s="47">
        <v>0.81199074074074074</v>
      </c>
      <c r="T95" s="48">
        <v>0.84166666666666667</v>
      </c>
      <c r="U95" s="111">
        <v>4.8499999999999588</v>
      </c>
      <c r="V95" s="112">
        <v>42.733333333333348</v>
      </c>
      <c r="W95" s="113"/>
      <c r="X95" s="50"/>
      <c r="Y95" s="282"/>
      <c r="Z95" s="283"/>
      <c r="AA95" s="117">
        <f t="shared" si="41"/>
        <v>-345.39781591263727</v>
      </c>
      <c r="AB95" s="110">
        <f t="shared" si="42"/>
        <v>0.90405616224648966</v>
      </c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3185.1887720406671</v>
      </c>
      <c r="N106" s="138">
        <f>M106/L106</f>
        <v>265.43239767005559</v>
      </c>
      <c r="O106" s="139">
        <f>L106-I106</f>
        <v>0</v>
      </c>
      <c r="P106" s="140">
        <f>N106-K106</f>
        <v>-34.567602329944407</v>
      </c>
      <c r="Q106" s="141">
        <f>N106/K106</f>
        <v>0.88477465890018536</v>
      </c>
      <c r="R106" s="294"/>
      <c r="S106" s="142">
        <f>S90</f>
        <v>0.7083680555555556</v>
      </c>
      <c r="T106" s="143">
        <f>INDEX(T90:T105,COUNTA(T90:T105))</f>
        <v>0.84166666666666667</v>
      </c>
      <c r="U106" s="144"/>
      <c r="V106" s="166"/>
      <c r="W106" s="167"/>
      <c r="X106" s="138"/>
      <c r="Y106" s="285"/>
      <c r="Z106" s="286"/>
      <c r="AA106" s="168">
        <f>M106-J106</f>
        <v>-414.81122795933288</v>
      </c>
      <c r="AB106" s="141">
        <f>M106/J106</f>
        <v>0.88477465890018536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142</v>
      </c>
      <c r="D107" s="291"/>
      <c r="E107" s="147">
        <v>18.18</v>
      </c>
      <c r="F107" s="97">
        <v>371</v>
      </c>
      <c r="G107" s="148">
        <f t="shared" ref="G107:G110" si="52">E107*F107</f>
        <v>6744.78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2974.6102449888863</v>
      </c>
      <c r="N107" s="152">
        <f>M107/L107</f>
        <v>743.65256124722157</v>
      </c>
      <c r="O107" s="154">
        <f>L107-I107</f>
        <v>0</v>
      </c>
      <c r="P107" s="155">
        <f>N107-K107</f>
        <v>-81.34743875277843</v>
      </c>
      <c r="Q107" s="156">
        <f>N107/K107</f>
        <v>0.90139704393602615</v>
      </c>
      <c r="R107" s="292">
        <f>Q123</f>
        <v>0.89596660294177322</v>
      </c>
      <c r="S107" s="157">
        <v>0.70833333333333337</v>
      </c>
      <c r="T107" s="158">
        <v>0.71353009259259259</v>
      </c>
      <c r="U107" s="159"/>
      <c r="V107" s="160">
        <v>7.4833333333332774</v>
      </c>
      <c r="W107" s="161"/>
      <c r="X107" s="162"/>
      <c r="Y107" s="295"/>
      <c r="Z107" s="296"/>
      <c r="AA107" s="115">
        <f>M107-J107</f>
        <v>-325.38975501111372</v>
      </c>
      <c r="AB107" s="156">
        <f>M107/J107</f>
        <v>0.90139704393602615</v>
      </c>
      <c r="AC107" s="277">
        <f>AB123</f>
        <v>0.89596660294177322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1508</v>
      </c>
      <c r="G108" s="103">
        <f t="shared" si="52"/>
        <v>33492.68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2682.2134387351739</v>
      </c>
      <c r="N108" s="106">
        <f>M108/L108</f>
        <v>670.55335968379347</v>
      </c>
      <c r="O108" s="108">
        <f>L108-I108</f>
        <v>0</v>
      </c>
      <c r="P108" s="109">
        <f>N108-K108</f>
        <v>-79.446640316206526</v>
      </c>
      <c r="Q108" s="110">
        <f>N108/K108</f>
        <v>0.89407114624505801</v>
      </c>
      <c r="R108" s="293"/>
      <c r="S108" s="47">
        <v>0.71685185185185185</v>
      </c>
      <c r="T108" s="48">
        <v>0.74027777777777781</v>
      </c>
      <c r="U108" s="111">
        <v>4.783333333333335</v>
      </c>
      <c r="V108" s="112">
        <v>33.733333333333384</v>
      </c>
      <c r="W108" s="113"/>
      <c r="X108" s="116"/>
      <c r="Y108" s="282"/>
      <c r="Z108" s="283"/>
      <c r="AA108" s="117">
        <f>M108-J108</f>
        <v>-317.7865612648261</v>
      </c>
      <c r="AB108" s="110">
        <f>M108/J108</f>
        <v>0.89407114624505801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980</v>
      </c>
      <c r="G109" s="103">
        <f t="shared" si="52"/>
        <v>22030.400000000001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2680.8510638297912</v>
      </c>
      <c r="N109" s="106">
        <f>M109/L109</f>
        <v>536.17021276595824</v>
      </c>
      <c r="O109" s="108">
        <f>L109-I109</f>
        <v>0</v>
      </c>
      <c r="P109" s="109">
        <f>N109-K109</f>
        <v>-63.82978723404176</v>
      </c>
      <c r="Q109" s="110">
        <f>N109/K109</f>
        <v>0.89361702127659703</v>
      </c>
      <c r="R109" s="293"/>
      <c r="S109" s="47">
        <v>0.74379629629629629</v>
      </c>
      <c r="T109" s="48">
        <v>0.75902777777777775</v>
      </c>
      <c r="U109" s="111">
        <v>5.066666666666606</v>
      </c>
      <c r="V109" s="112">
        <v>21.933333333333298</v>
      </c>
      <c r="W109" s="113"/>
      <c r="X109" s="116"/>
      <c r="Y109" s="282"/>
      <c r="Z109" s="283"/>
      <c r="AA109" s="117">
        <f>M109-J109</f>
        <v>-319.1489361702088</v>
      </c>
      <c r="AB109" s="110">
        <f>M109/J109</f>
        <v>0.89361702127659703</v>
      </c>
      <c r="AC109" s="278"/>
    </row>
    <row r="110" spans="1:29" ht="15.75" customHeight="1">
      <c r="A110" s="288"/>
      <c r="B110" s="100" t="s">
        <v>120</v>
      </c>
      <c r="C110" s="280" t="s">
        <v>144</v>
      </c>
      <c r="D110" s="281"/>
      <c r="E110" s="101">
        <v>24.54</v>
      </c>
      <c r="F110" s="102">
        <v>1746</v>
      </c>
      <c r="G110" s="103">
        <f t="shared" si="52"/>
        <v>42846.84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2682.7144686299598</v>
      </c>
      <c r="N110" s="106">
        <f>M110/L110</f>
        <v>670.67861715748995</v>
      </c>
      <c r="O110" s="108">
        <f>L110-I110</f>
        <v>0</v>
      </c>
      <c r="P110" s="109">
        <f>N110-K110</f>
        <v>-79.321382842510047</v>
      </c>
      <c r="Q110" s="110">
        <f>N110/K110</f>
        <v>0.89423815620998659</v>
      </c>
      <c r="R110" s="293"/>
      <c r="S110" s="47">
        <v>0.7631944444444444</v>
      </c>
      <c r="T110" s="48">
        <v>0.79031249999999997</v>
      </c>
      <c r="U110" s="111">
        <v>5.9999999999999787</v>
      </c>
      <c r="V110" s="112">
        <v>39.050000000000026</v>
      </c>
      <c r="W110" s="113"/>
      <c r="X110" s="116"/>
      <c r="Y110" s="282"/>
      <c r="Z110" s="283"/>
      <c r="AA110" s="117">
        <f>M110-J110</f>
        <v>-317.28553137004019</v>
      </c>
      <c r="AB110" s="110">
        <f>M110/J110</f>
        <v>0.89423815620998659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2755.0973040459526</v>
      </c>
      <c r="N123" s="138">
        <f t="shared" ref="N123:N131" si="57">M123/L123</f>
        <v>648.25818918728294</v>
      </c>
      <c r="O123" s="139">
        <f t="shared" ref="O123:O131" si="58">L123-I123</f>
        <v>0</v>
      </c>
      <c r="P123" s="140">
        <f t="shared" ref="P123:P131" si="59">N123-K123</f>
        <v>-75.271222577422918</v>
      </c>
      <c r="Q123" s="141">
        <f t="shared" ref="Q123:Q131" si="60">N123/K123</f>
        <v>0.89596660294177322</v>
      </c>
      <c r="R123" s="294"/>
      <c r="S123" s="142">
        <f>S107</f>
        <v>0.70833333333333337</v>
      </c>
      <c r="T123" s="143">
        <f>INDEX(T107:T122,COUNTA(T107:T122))</f>
        <v>0.79031249999999997</v>
      </c>
      <c r="U123" s="144"/>
      <c r="V123" s="166"/>
      <c r="W123" s="99"/>
      <c r="X123" s="69"/>
      <c r="Y123" s="285"/>
      <c r="Z123" s="286"/>
      <c r="AA123" s="168">
        <f t="shared" ref="AA123:AA131" si="61">M123-J123</f>
        <v>-319.90269595404743</v>
      </c>
      <c r="AB123" s="141">
        <f t="shared" ref="AB123:AB131" si="62">M123/J123</f>
        <v>0.89596660294177322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1783</v>
      </c>
      <c r="G124" s="148">
        <f t="shared" ref="G124:G131" si="63">E124*F124</f>
        <v>32414.94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64">F124/V124*60</f>
        <v>2700.3786285233441</v>
      </c>
      <c r="N124" s="152">
        <f t="shared" si="57"/>
        <v>675.09465713083603</v>
      </c>
      <c r="O124" s="154">
        <f t="shared" si="58"/>
        <v>0</v>
      </c>
      <c r="P124" s="155">
        <f t="shared" si="59"/>
        <v>-74.905342869163974</v>
      </c>
      <c r="Q124" s="156">
        <f t="shared" si="60"/>
        <v>0.90012620950778133</v>
      </c>
      <c r="R124" s="292">
        <f>Q140</f>
        <v>0.89102636994802953</v>
      </c>
      <c r="S124" s="157">
        <v>0.70859953703703704</v>
      </c>
      <c r="T124" s="158">
        <v>0.73611111111111116</v>
      </c>
      <c r="U124" s="159"/>
      <c r="V124" s="160">
        <v>39.616666666666731</v>
      </c>
      <c r="W124" s="161"/>
      <c r="X124" s="162"/>
      <c r="Y124" s="295"/>
      <c r="Z124" s="296"/>
      <c r="AA124" s="115">
        <f t="shared" si="61"/>
        <v>-299.6213714766559</v>
      </c>
      <c r="AB124" s="156">
        <f t="shared" si="62"/>
        <v>0.90012620950778133</v>
      </c>
      <c r="AC124" s="277">
        <f>AB140</f>
        <v>0.89102636994802953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1933</v>
      </c>
      <c r="G125" s="103">
        <f t="shared" si="63"/>
        <v>27119.989999999998</v>
      </c>
      <c r="H125" s="26"/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2699.3017843289408</v>
      </c>
      <c r="N125" s="106">
        <f t="shared" si="57"/>
        <v>899.76726144298027</v>
      </c>
      <c r="O125" s="108">
        <f t="shared" si="58"/>
        <v>0</v>
      </c>
      <c r="P125" s="109">
        <f t="shared" si="59"/>
        <v>-100.23273855701973</v>
      </c>
      <c r="Q125" s="110">
        <f t="shared" si="60"/>
        <v>0.89976726144298025</v>
      </c>
      <c r="R125" s="293"/>
      <c r="S125" s="47">
        <v>0.74655092592592598</v>
      </c>
      <c r="T125" s="48">
        <v>0.77638888888888891</v>
      </c>
      <c r="U125" s="111">
        <v>15.033333333333339</v>
      </c>
      <c r="V125" s="112">
        <v>42.966666666666612</v>
      </c>
      <c r="W125" s="113"/>
      <c r="X125" s="116"/>
      <c r="Y125" s="282"/>
      <c r="Z125" s="283"/>
      <c r="AA125" s="117">
        <f t="shared" si="61"/>
        <v>-300.69821567105919</v>
      </c>
      <c r="AB125" s="110">
        <f t="shared" si="62"/>
        <v>0.89976726144298025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1201</v>
      </c>
      <c r="G126" s="103">
        <f t="shared" si="63"/>
        <v>21834.18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3176.7817781043236</v>
      </c>
      <c r="N126" s="106">
        <f t="shared" si="57"/>
        <v>1058.9272593681078</v>
      </c>
      <c r="O126" s="108">
        <f t="shared" si="58"/>
        <v>0</v>
      </c>
      <c r="P126" s="109">
        <f t="shared" si="59"/>
        <v>-141.0727406318922</v>
      </c>
      <c r="Q126" s="110">
        <f t="shared" si="60"/>
        <v>0.88243938280675649</v>
      </c>
      <c r="R126" s="293"/>
      <c r="S126" s="47">
        <v>0.78702546296296294</v>
      </c>
      <c r="T126" s="48">
        <v>0.80277777777777781</v>
      </c>
      <c r="U126" s="111">
        <v>15.31666666666661</v>
      </c>
      <c r="V126" s="112">
        <v>22.683333333333415</v>
      </c>
      <c r="W126" s="113"/>
      <c r="X126" s="116"/>
      <c r="Y126" s="282"/>
      <c r="Z126" s="283"/>
      <c r="AA126" s="117">
        <f t="shared" si="61"/>
        <v>-423.21822189567638</v>
      </c>
      <c r="AB126" s="110">
        <f t="shared" si="62"/>
        <v>0.8824393828067566</v>
      </c>
      <c r="AC126" s="278"/>
    </row>
    <row r="127" spans="1:29" ht="15.75" customHeight="1">
      <c r="A127" s="298"/>
      <c r="B127" s="100" t="s">
        <v>120</v>
      </c>
      <c r="C127" s="280" t="s">
        <v>155</v>
      </c>
      <c r="D127" s="281"/>
      <c r="E127" s="101">
        <v>24.82</v>
      </c>
      <c r="F127" s="102">
        <v>729</v>
      </c>
      <c r="G127" s="103">
        <f t="shared" si="63"/>
        <v>18093.78</v>
      </c>
      <c r="H127" s="26"/>
      <c r="I127" s="104">
        <v>4</v>
      </c>
      <c r="J127" s="105">
        <v>3300</v>
      </c>
      <c r="K127" s="106">
        <f t="shared" si="53"/>
        <v>825</v>
      </c>
      <c r="L127" s="107">
        <v>4</v>
      </c>
      <c r="M127" s="105">
        <f t="shared" si="64"/>
        <v>2945.4545454545605</v>
      </c>
      <c r="N127" s="106">
        <f t="shared" si="57"/>
        <v>736.36363636364013</v>
      </c>
      <c r="O127" s="108">
        <f t="shared" si="58"/>
        <v>0</v>
      </c>
      <c r="P127" s="109">
        <f t="shared" si="59"/>
        <v>-88.636363636359874</v>
      </c>
      <c r="Q127" s="110">
        <f t="shared" si="60"/>
        <v>0.89256198347107896</v>
      </c>
      <c r="R127" s="293"/>
      <c r="S127" s="47">
        <v>0.81329861111111112</v>
      </c>
      <c r="T127" s="48">
        <v>0.82361111111111107</v>
      </c>
      <c r="U127" s="111">
        <v>15.14999999999997</v>
      </c>
      <c r="V127" s="112">
        <v>14.849999999999923</v>
      </c>
      <c r="W127" s="113"/>
      <c r="X127" s="116"/>
      <c r="Y127" s="282"/>
      <c r="Z127" s="283"/>
      <c r="AA127" s="117">
        <f t="shared" si="61"/>
        <v>-354.5454545454395</v>
      </c>
      <c r="AB127" s="110">
        <f t="shared" si="62"/>
        <v>0.89256198347107896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2353</v>
      </c>
      <c r="G128" s="103">
        <f t="shared" si="63"/>
        <v>33600.839999999997</v>
      </c>
      <c r="H128" s="13"/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3178.5365853658523</v>
      </c>
      <c r="N128" s="106">
        <f t="shared" si="57"/>
        <v>1059.5121951219508</v>
      </c>
      <c r="O128" s="108">
        <f t="shared" si="58"/>
        <v>0</v>
      </c>
      <c r="P128" s="109">
        <f t="shared" si="59"/>
        <v>-140.48780487804925</v>
      </c>
      <c r="Q128" s="110">
        <f t="shared" si="60"/>
        <v>0.88292682926829225</v>
      </c>
      <c r="R128" s="293"/>
      <c r="S128" s="47">
        <v>0.83402777777777781</v>
      </c>
      <c r="T128" s="48">
        <v>0.86487268518518523</v>
      </c>
      <c r="U128" s="111">
        <v>15.000000000000107</v>
      </c>
      <c r="V128" s="112">
        <v>44.416666666666686</v>
      </c>
      <c r="W128" s="113">
        <v>0.86487268518518523</v>
      </c>
      <c r="X128" s="116">
        <v>0.91736111111111107</v>
      </c>
      <c r="Y128" s="282"/>
      <c r="Z128" s="283"/>
      <c r="AA128" s="117">
        <f t="shared" si="61"/>
        <v>-421.46341463414774</v>
      </c>
      <c r="AB128" s="110">
        <f t="shared" si="62"/>
        <v>0.88292682926829225</v>
      </c>
      <c r="AC128" s="278"/>
    </row>
    <row r="129" spans="1:29" ht="15.75" customHeight="1">
      <c r="A129" s="299"/>
      <c r="B129" s="100" t="s">
        <v>120</v>
      </c>
      <c r="C129" s="280" t="s">
        <v>155</v>
      </c>
      <c r="D129" s="281"/>
      <c r="E129" s="101">
        <v>24.82</v>
      </c>
      <c r="F129" s="102">
        <v>1771</v>
      </c>
      <c r="G129" s="121">
        <f t="shared" si="63"/>
        <v>43956.22</v>
      </c>
      <c r="H129" s="122"/>
      <c r="I129" s="104">
        <v>4</v>
      </c>
      <c r="J129" s="105">
        <v>3300</v>
      </c>
      <c r="K129" s="106">
        <f t="shared" si="53"/>
        <v>825</v>
      </c>
      <c r="L129" s="107">
        <v>4</v>
      </c>
      <c r="M129" s="105">
        <f t="shared" si="64"/>
        <v>2944.8498845265513</v>
      </c>
      <c r="N129" s="106">
        <f t="shared" si="57"/>
        <v>736.21247113163781</v>
      </c>
      <c r="O129" s="108">
        <f t="shared" si="58"/>
        <v>0</v>
      </c>
      <c r="P129" s="109">
        <f t="shared" si="59"/>
        <v>-88.787528868362187</v>
      </c>
      <c r="Q129" s="110">
        <f t="shared" si="60"/>
        <v>0.89237875288683366</v>
      </c>
      <c r="R129" s="293"/>
      <c r="S129" s="47">
        <v>0.91736111111111107</v>
      </c>
      <c r="T129" s="48">
        <v>0.94241898148148151</v>
      </c>
      <c r="U129" s="111">
        <v>75.583333333333215</v>
      </c>
      <c r="V129" s="112">
        <v>36.083333333333428</v>
      </c>
      <c r="W129" s="113"/>
      <c r="X129" s="116"/>
      <c r="Y129" s="282"/>
      <c r="Z129" s="283"/>
      <c r="AA129" s="117">
        <f t="shared" si="61"/>
        <v>-355.15011547344875</v>
      </c>
      <c r="AB129" s="110">
        <f t="shared" si="62"/>
        <v>0.89237875288683366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4907</v>
      </c>
      <c r="G130" s="121">
        <f t="shared" si="63"/>
        <v>68845.209999999992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2699.449877750606</v>
      </c>
      <c r="N130" s="106">
        <f t="shared" si="57"/>
        <v>899.8166259168687</v>
      </c>
      <c r="O130" s="123">
        <f t="shared" si="58"/>
        <v>0</v>
      </c>
      <c r="P130" s="124">
        <f t="shared" si="59"/>
        <v>-100.1833740831313</v>
      </c>
      <c r="Q130" s="125">
        <f t="shared" si="60"/>
        <v>0.89981662591686873</v>
      </c>
      <c r="R130" s="293"/>
      <c r="S130" s="47">
        <v>0.95277777777777772</v>
      </c>
      <c r="T130" s="48">
        <v>1.0285185185185186</v>
      </c>
      <c r="U130" s="111">
        <v>14.916666666666547</v>
      </c>
      <c r="V130" s="112">
        <v>109.06666666666688</v>
      </c>
      <c r="W130" s="113"/>
      <c r="X130" s="116"/>
      <c r="Y130" s="282"/>
      <c r="Z130" s="283"/>
      <c r="AA130" s="117">
        <f t="shared" si="61"/>
        <v>-300.55012224939401</v>
      </c>
      <c r="AB130" s="110">
        <f t="shared" si="62"/>
        <v>0.89981662591686862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6490</v>
      </c>
      <c r="G131" s="121">
        <f t="shared" si="63"/>
        <v>92677.2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3178.3430825738019</v>
      </c>
      <c r="N131" s="106">
        <f t="shared" si="57"/>
        <v>1059.4476941912674</v>
      </c>
      <c r="O131" s="123">
        <f t="shared" si="58"/>
        <v>0</v>
      </c>
      <c r="P131" s="124">
        <f t="shared" si="59"/>
        <v>-140.55230580873263</v>
      </c>
      <c r="Q131" s="125">
        <f t="shared" si="60"/>
        <v>0.88287307849272278</v>
      </c>
      <c r="R131" s="293"/>
      <c r="S131" s="47">
        <v>1.0399189814814815</v>
      </c>
      <c r="T131" s="48">
        <v>1.125</v>
      </c>
      <c r="U131" s="111">
        <v>16.416666666666622</v>
      </c>
      <c r="V131" s="112">
        <v>122.51666666666658</v>
      </c>
      <c r="W131" s="113"/>
      <c r="X131" s="116"/>
      <c r="Y131" s="282"/>
      <c r="Z131" s="283"/>
      <c r="AA131" s="117">
        <f t="shared" si="61"/>
        <v>-421.65691742619811</v>
      </c>
      <c r="AB131" s="110">
        <f t="shared" si="62"/>
        <v>0.88287307849272278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48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3.375</v>
      </c>
      <c r="J140" s="137">
        <f t="shared" si="65"/>
        <v>3300</v>
      </c>
      <c r="K140" s="138">
        <f t="shared" ref="K140" si="66">J140/I140</f>
        <v>977.77777777777783</v>
      </c>
      <c r="L140" s="136">
        <f t="shared" ref="L140:M140" si="67">AVERAGE(L124:L139)</f>
        <v>3.375</v>
      </c>
      <c r="M140" s="137">
        <f t="shared" si="67"/>
        <v>2940.3870208284975</v>
      </c>
      <c r="N140" s="138">
        <f t="shared" ref="N140:N151" si="68">M140/L140</f>
        <v>871.22578394918446</v>
      </c>
      <c r="O140" s="139">
        <f t="shared" ref="O140:O151" si="69">L140-I140</f>
        <v>0</v>
      </c>
      <c r="P140" s="140">
        <f t="shared" ref="P140:P151" si="70">N140-K140</f>
        <v>-106.55199382859337</v>
      </c>
      <c r="Q140" s="141">
        <f t="shared" ref="Q140:Q151" si="71">N140/K140</f>
        <v>0.89102636994802953</v>
      </c>
      <c r="R140" s="294"/>
      <c r="S140" s="142">
        <f>S124</f>
        <v>0.70859953703703704</v>
      </c>
      <c r="T140" s="143">
        <f>INDEX(T124:T139,COUNTA(T124:T139))</f>
        <v>1.125</v>
      </c>
      <c r="U140" s="144"/>
      <c r="V140" s="166"/>
      <c r="W140" s="99"/>
      <c r="X140" s="69"/>
      <c r="Y140" s="285"/>
      <c r="Z140" s="286"/>
      <c r="AA140" s="168">
        <f t="shared" ref="AA140:AA151" si="72">M140-J140</f>
        <v>-359.6129791715025</v>
      </c>
      <c r="AB140" s="141">
        <f t="shared" ref="AB140:AB151" si="73">M140/J140</f>
        <v>0.89102636994802953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467</v>
      </c>
      <c r="G141" s="148">
        <f t="shared" ref="G141:G151" si="74">E141*F141</f>
        <v>10404.76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2944.308231173381</v>
      </c>
      <c r="N141" s="152">
        <f t="shared" si="68"/>
        <v>588.86164623467619</v>
      </c>
      <c r="O141" s="154">
        <f t="shared" si="69"/>
        <v>0</v>
      </c>
      <c r="P141" s="155">
        <f t="shared" si="70"/>
        <v>-71.138353765323814</v>
      </c>
      <c r="Q141" s="156">
        <f t="shared" si="71"/>
        <v>0.89221461550708514</v>
      </c>
      <c r="R141" s="292">
        <f>Q157</f>
        <v>0.88587352399259667</v>
      </c>
      <c r="S141" s="157">
        <v>0.7086689814814815</v>
      </c>
      <c r="T141" s="158">
        <v>0.71527777777777779</v>
      </c>
      <c r="U141" s="159"/>
      <c r="V141" s="160">
        <v>9.5166666666666622</v>
      </c>
      <c r="W141" s="158"/>
      <c r="X141" s="169"/>
      <c r="Y141" s="295"/>
      <c r="Z141" s="296"/>
      <c r="AA141" s="171">
        <f t="shared" si="72"/>
        <v>-355.69176882661895</v>
      </c>
      <c r="AB141" s="156">
        <f t="shared" si="73"/>
        <v>0.89221461550708514</v>
      </c>
      <c r="AC141" s="277">
        <f>AB157</f>
        <v>0.88587352399259656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895</v>
      </c>
      <c r="G142" s="103">
        <f t="shared" si="74"/>
        <v>16271.1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3177.5147928993924</v>
      </c>
      <c r="N142" s="106">
        <f t="shared" si="68"/>
        <v>1059.1715976331309</v>
      </c>
      <c r="O142" s="108">
        <f t="shared" si="69"/>
        <v>0</v>
      </c>
      <c r="P142" s="109">
        <f t="shared" si="70"/>
        <v>-140.82840236686911</v>
      </c>
      <c r="Q142" s="110">
        <f t="shared" si="71"/>
        <v>0.88264299802760904</v>
      </c>
      <c r="R142" s="293"/>
      <c r="S142" s="47">
        <v>0.72576388888888888</v>
      </c>
      <c r="T142" s="48">
        <v>0.73750000000000004</v>
      </c>
      <c r="U142" s="111">
        <v>15.099999999999962</v>
      </c>
      <c r="V142" s="112">
        <v>16.900000000000084</v>
      </c>
      <c r="W142" s="113"/>
      <c r="X142" s="13"/>
      <c r="Y142" s="282"/>
      <c r="Z142" s="283"/>
      <c r="AA142" s="172">
        <f t="shared" si="72"/>
        <v>-422.48520710060757</v>
      </c>
      <c r="AB142" s="110">
        <f t="shared" si="73"/>
        <v>0.88264299802760904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1273</v>
      </c>
      <c r="G143" s="103">
        <f t="shared" si="74"/>
        <v>21259.1</v>
      </c>
      <c r="H143" s="26"/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 t="shared" si="75"/>
        <v>3182.5000000000114</v>
      </c>
      <c r="N143" s="106">
        <f t="shared" si="68"/>
        <v>1060.8333333333371</v>
      </c>
      <c r="O143" s="108">
        <f t="shared" si="69"/>
        <v>0</v>
      </c>
      <c r="P143" s="109">
        <f t="shared" si="70"/>
        <v>-139.16666666666288</v>
      </c>
      <c r="Q143" s="110">
        <f t="shared" si="71"/>
        <v>0.88402777777778097</v>
      </c>
      <c r="R143" s="293"/>
      <c r="S143" s="47">
        <v>0.74791666666666667</v>
      </c>
      <c r="T143" s="48">
        <v>0.76458333333333328</v>
      </c>
      <c r="U143" s="111">
        <v>14.999999999999947</v>
      </c>
      <c r="V143" s="112">
        <v>23.999999999999915</v>
      </c>
      <c r="W143" s="113"/>
      <c r="X143" s="13"/>
      <c r="Y143" s="282"/>
      <c r="Z143" s="283"/>
      <c r="AA143" s="172">
        <f t="shared" si="72"/>
        <v>-417.49999999998863</v>
      </c>
      <c r="AB143" s="110">
        <f t="shared" si="73"/>
        <v>0.88402777777778097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612</v>
      </c>
      <c r="G144" s="103">
        <f t="shared" si="74"/>
        <v>15318.36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2945.4545454545505</v>
      </c>
      <c r="N144" s="106">
        <f t="shared" si="68"/>
        <v>736.36363636363762</v>
      </c>
      <c r="O144" s="108">
        <f t="shared" si="69"/>
        <v>0</v>
      </c>
      <c r="P144" s="109">
        <f t="shared" si="70"/>
        <v>-88.636363636362375</v>
      </c>
      <c r="Q144" s="110">
        <f t="shared" si="71"/>
        <v>0.89256198347107596</v>
      </c>
      <c r="R144" s="293"/>
      <c r="S144" s="47">
        <v>0.77500000000000002</v>
      </c>
      <c r="T144" s="48">
        <v>0.78365740740740741</v>
      </c>
      <c r="U144" s="111">
        <v>15.000000000000107</v>
      </c>
      <c r="V144" s="112">
        <v>12.466666666666644</v>
      </c>
      <c r="W144" s="113"/>
      <c r="X144" s="13"/>
      <c r="Y144" s="282"/>
      <c r="Z144" s="283"/>
      <c r="AA144" s="172">
        <f t="shared" si="72"/>
        <v>-354.5454545454495</v>
      </c>
      <c r="AB144" s="110">
        <f t="shared" si="73"/>
        <v>0.89256198347107596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1311</v>
      </c>
      <c r="G145" s="103">
        <f t="shared" si="74"/>
        <v>23453.79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3176.0430686406485</v>
      </c>
      <c r="N145" s="106">
        <f t="shared" si="68"/>
        <v>794.01076716016212</v>
      </c>
      <c r="O145" s="108">
        <f t="shared" si="69"/>
        <v>0</v>
      </c>
      <c r="P145" s="109">
        <f t="shared" si="70"/>
        <v>-105.98923283983788</v>
      </c>
      <c r="Q145" s="110">
        <f t="shared" si="71"/>
        <v>0.88223418573351342</v>
      </c>
      <c r="R145" s="293"/>
      <c r="S145" s="47">
        <v>0.7946064814814815</v>
      </c>
      <c r="T145" s="48">
        <v>0.81180555555555556</v>
      </c>
      <c r="U145" s="111">
        <v>15.76666666666668</v>
      </c>
      <c r="V145" s="112">
        <v>24.766666666666648</v>
      </c>
      <c r="W145" s="113"/>
      <c r="X145" s="116"/>
      <c r="Y145" s="282"/>
      <c r="Z145" s="283"/>
      <c r="AA145" s="172">
        <f t="shared" si="72"/>
        <v>-423.95693135935153</v>
      </c>
      <c r="AB145" s="110">
        <f t="shared" si="73"/>
        <v>0.88223418573351342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2039</v>
      </c>
      <c r="G146" s="121">
        <f t="shared" si="74"/>
        <v>33969.74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3176.2873215058503</v>
      </c>
      <c r="N146" s="106">
        <f t="shared" si="68"/>
        <v>635.2574643011701</v>
      </c>
      <c r="O146" s="108">
        <f t="shared" si="69"/>
        <v>0</v>
      </c>
      <c r="P146" s="109">
        <f t="shared" si="70"/>
        <v>-84.742535698829897</v>
      </c>
      <c r="Q146" s="110">
        <f t="shared" si="71"/>
        <v>0.88230203375162519</v>
      </c>
      <c r="R146" s="293"/>
      <c r="S146" s="47">
        <v>0.82255787037037043</v>
      </c>
      <c r="T146" s="48">
        <v>0.84930555555555554</v>
      </c>
      <c r="U146" s="111">
        <v>15.483333333333409</v>
      </c>
      <c r="V146" s="112">
        <v>38.516666666666559</v>
      </c>
      <c r="W146" s="113">
        <v>0.84930555555555554</v>
      </c>
      <c r="X146" s="116">
        <v>0.90168981481481481</v>
      </c>
      <c r="Y146" s="282"/>
      <c r="Z146" s="283"/>
      <c r="AA146" s="172">
        <f t="shared" si="72"/>
        <v>-423.71267849414971</v>
      </c>
      <c r="AB146" s="110">
        <f t="shared" si="73"/>
        <v>0.88230203375162508</v>
      </c>
      <c r="AC146" s="278"/>
    </row>
    <row r="147" spans="1:29" ht="15.75" customHeight="1">
      <c r="A147" s="288"/>
      <c r="B147" s="100" t="s">
        <v>120</v>
      </c>
      <c r="C147" s="280" t="s">
        <v>143</v>
      </c>
      <c r="D147" s="281"/>
      <c r="E147" s="101">
        <v>22.28</v>
      </c>
      <c r="F147" s="102">
        <v>1206</v>
      </c>
      <c r="G147" s="121">
        <f t="shared" si="74"/>
        <v>26869.68</v>
      </c>
      <c r="H147" s="62"/>
      <c r="I147" s="104">
        <v>5</v>
      </c>
      <c r="J147" s="105">
        <v>3300</v>
      </c>
      <c r="K147" s="106">
        <f t="shared" si="53"/>
        <v>660</v>
      </c>
      <c r="L147" s="107">
        <v>5</v>
      </c>
      <c r="M147" s="105">
        <f t="shared" si="75"/>
        <v>2945.4545454545514</v>
      </c>
      <c r="N147" s="106">
        <f t="shared" si="68"/>
        <v>589.09090909091026</v>
      </c>
      <c r="O147" s="123">
        <f t="shared" si="69"/>
        <v>0</v>
      </c>
      <c r="P147" s="124">
        <f t="shared" si="70"/>
        <v>-70.909090909089741</v>
      </c>
      <c r="Q147" s="125">
        <f t="shared" si="71"/>
        <v>0.89256198347107618</v>
      </c>
      <c r="R147" s="293"/>
      <c r="S147" s="47">
        <v>0.90168981481481481</v>
      </c>
      <c r="T147" s="48">
        <v>0.91874999999999996</v>
      </c>
      <c r="U147" s="111">
        <v>75.433333333333351</v>
      </c>
      <c r="V147" s="112">
        <v>24.566666666666617</v>
      </c>
      <c r="W147" s="113"/>
      <c r="X147" s="116"/>
      <c r="Y147" s="282"/>
      <c r="Z147" s="283"/>
      <c r="AA147" s="172">
        <f t="shared" si="72"/>
        <v>-354.54545454544859</v>
      </c>
      <c r="AB147" s="110">
        <f t="shared" si="73"/>
        <v>0.89256198347107618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2354</v>
      </c>
      <c r="G148" s="121">
        <f t="shared" si="74"/>
        <v>42795.72</v>
      </c>
      <c r="H148" s="62"/>
      <c r="I148" s="104">
        <v>3</v>
      </c>
      <c r="J148" s="105">
        <v>3600</v>
      </c>
      <c r="K148" s="106">
        <f t="shared" si="53"/>
        <v>1200</v>
      </c>
      <c r="L148" s="118">
        <v>3</v>
      </c>
      <c r="M148" s="105">
        <f t="shared" si="75"/>
        <v>3176.3118440779594</v>
      </c>
      <c r="N148" s="106">
        <f t="shared" si="68"/>
        <v>1058.7706146926532</v>
      </c>
      <c r="O148" s="123">
        <f t="shared" si="69"/>
        <v>0</v>
      </c>
      <c r="P148" s="124">
        <f t="shared" si="70"/>
        <v>-141.22938530734677</v>
      </c>
      <c r="Q148" s="125">
        <f t="shared" si="71"/>
        <v>0.88230884557721101</v>
      </c>
      <c r="R148" s="293"/>
      <c r="S148" s="47">
        <v>0.9291666666666667</v>
      </c>
      <c r="T148" s="48">
        <v>0.96004629629629634</v>
      </c>
      <c r="U148" s="111">
        <v>15.000000000000107</v>
      </c>
      <c r="V148" s="112">
        <v>44.46666666666669</v>
      </c>
      <c r="W148" s="113"/>
      <c r="X148" s="116"/>
      <c r="Y148" s="282"/>
      <c r="Z148" s="283"/>
      <c r="AA148" s="172">
        <f t="shared" si="72"/>
        <v>-423.68815592204055</v>
      </c>
      <c r="AB148" s="110">
        <f t="shared" si="73"/>
        <v>0.88230884557721101</v>
      </c>
      <c r="AC148" s="278"/>
    </row>
    <row r="149" spans="1:29" ht="15.75" customHeight="1">
      <c r="A149" s="288"/>
      <c r="B149" s="100" t="s">
        <v>120</v>
      </c>
      <c r="C149" s="280" t="s">
        <v>156</v>
      </c>
      <c r="D149" s="281"/>
      <c r="E149" s="101">
        <v>25.03</v>
      </c>
      <c r="F149" s="102">
        <v>1264</v>
      </c>
      <c r="G149" s="121">
        <f t="shared" si="74"/>
        <v>31637.920000000002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2943.3376455368534</v>
      </c>
      <c r="N149" s="106">
        <f t="shared" si="68"/>
        <v>735.83441138421335</v>
      </c>
      <c r="O149" s="123">
        <f t="shared" si="69"/>
        <v>0</v>
      </c>
      <c r="P149" s="124">
        <f t="shared" si="70"/>
        <v>-89.165588615786646</v>
      </c>
      <c r="Q149" s="125">
        <f t="shared" si="71"/>
        <v>0.89192049864753131</v>
      </c>
      <c r="R149" s="293"/>
      <c r="S149" s="47">
        <v>0.97030092592592587</v>
      </c>
      <c r="T149" s="48">
        <v>0.98819444444444449</v>
      </c>
      <c r="U149" s="111">
        <v>14.766666666666524</v>
      </c>
      <c r="V149" s="112">
        <v>25.766666666666804</v>
      </c>
      <c r="W149" s="126"/>
      <c r="X149" s="127"/>
      <c r="Y149" s="282"/>
      <c r="Z149" s="283"/>
      <c r="AA149" s="172">
        <f t="shared" si="72"/>
        <v>-356.66235446314658</v>
      </c>
      <c r="AB149" s="110">
        <f t="shared" si="73"/>
        <v>0.89192049864753131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3515</v>
      </c>
      <c r="G150" s="121">
        <f t="shared" si="74"/>
        <v>62883.35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3175.4077791718978</v>
      </c>
      <c r="N150" s="106">
        <f t="shared" si="68"/>
        <v>793.85194479297445</v>
      </c>
      <c r="O150" s="123">
        <f t="shared" si="69"/>
        <v>0</v>
      </c>
      <c r="P150" s="124">
        <f t="shared" si="70"/>
        <v>-106.14805520702555</v>
      </c>
      <c r="Q150" s="125">
        <f t="shared" si="71"/>
        <v>0.88205771643663833</v>
      </c>
      <c r="R150" s="293"/>
      <c r="S150" s="47">
        <v>0.99930555555555556</v>
      </c>
      <c r="T150" s="48">
        <v>1.0454282407407407</v>
      </c>
      <c r="U150" s="111">
        <v>15.999999999999943</v>
      </c>
      <c r="V150" s="112">
        <v>66.4166666666666</v>
      </c>
      <c r="W150" s="126"/>
      <c r="X150" s="127"/>
      <c r="Y150" s="282"/>
      <c r="Z150" s="283"/>
      <c r="AA150" s="172">
        <f t="shared" si="72"/>
        <v>-424.5922208281022</v>
      </c>
      <c r="AB150" s="110">
        <f t="shared" si="73"/>
        <v>0.88205771643663833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5191</v>
      </c>
      <c r="G151" s="121">
        <f t="shared" si="74"/>
        <v>86482.06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3174.9235474006118</v>
      </c>
      <c r="N151" s="106">
        <f t="shared" si="68"/>
        <v>634.98470948012232</v>
      </c>
      <c r="O151" s="123">
        <f t="shared" si="69"/>
        <v>0</v>
      </c>
      <c r="P151" s="124">
        <f t="shared" si="70"/>
        <v>-85.015290519877681</v>
      </c>
      <c r="Q151" s="125">
        <f t="shared" si="71"/>
        <v>0.88192320761128096</v>
      </c>
      <c r="R151" s="293"/>
      <c r="S151" s="47">
        <v>1.0555555555555556</v>
      </c>
      <c r="T151" s="48">
        <v>1.1236805555555556</v>
      </c>
      <c r="U151" s="111">
        <v>14.583333333333428</v>
      </c>
      <c r="V151" s="112">
        <v>98.1</v>
      </c>
      <c r="W151" s="126"/>
      <c r="X151" s="127"/>
      <c r="Y151" s="282"/>
      <c r="Z151" s="283"/>
      <c r="AA151" s="172">
        <f t="shared" si="72"/>
        <v>-425.07645259938818</v>
      </c>
      <c r="AB151" s="110">
        <f t="shared" si="73"/>
        <v>0.88192320761128107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3490.909090909091</v>
      </c>
      <c r="K157" s="138">
        <f t="shared" ref="K157" si="77">J157/I157</f>
        <v>853.33333333333337</v>
      </c>
      <c r="L157" s="136">
        <f t="shared" ref="L157:M157" si="78">AVERAGE(L141:L156)</f>
        <v>4.0909090909090908</v>
      </c>
      <c r="M157" s="137">
        <f t="shared" si="78"/>
        <v>3092.5039383014282</v>
      </c>
      <c r="N157" s="138">
        <f>M157/L157</f>
        <v>755.94540714034918</v>
      </c>
      <c r="O157" s="139">
        <f>L157-I157</f>
        <v>0</v>
      </c>
      <c r="P157" s="140">
        <f>N157-K157</f>
        <v>-97.387926192984196</v>
      </c>
      <c r="Q157" s="141">
        <f>N157/K157</f>
        <v>0.88587352399259667</v>
      </c>
      <c r="R157" s="294"/>
      <c r="S157" s="142">
        <f>S141</f>
        <v>0.7086689814814815</v>
      </c>
      <c r="T157" s="143">
        <f>INDEX(T141:T156,COUNTA(T141:T156))</f>
        <v>1.1236805555555556</v>
      </c>
      <c r="U157" s="144"/>
      <c r="V157" s="166"/>
      <c r="W157" s="167"/>
      <c r="X157" s="138"/>
      <c r="Y157" s="285"/>
      <c r="Z157" s="286"/>
      <c r="AA157" s="174">
        <f>M157-J157</f>
        <v>-398.40515260766279</v>
      </c>
      <c r="AB157" s="141">
        <f>M157/J157</f>
        <v>0.88587352399259656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109" priority="1" operator="greaterThan">
      <formula>0</formula>
    </cfRule>
  </conditionalFormatting>
  <conditionalFormatting sqref="P5:P157 AA5:AA157">
    <cfRule type="cellIs" dxfId="108" priority="4" operator="lessThan">
      <formula>0</formula>
    </cfRule>
  </conditionalFormatting>
  <conditionalFormatting sqref="Q5:Q157 AB5:AB157">
    <cfRule type="cellIs" dxfId="107" priority="2" operator="greaterThan">
      <formula>1</formula>
    </cfRule>
    <cfRule type="cellIs" dxfId="106" priority="3" operator="lessThan">
      <formula>0.8</formula>
    </cfRule>
  </conditionalFormatting>
  <conditionalFormatting sqref="AC5:AC6 R5:R157 AC90:AC95">
    <cfRule type="cellIs" dxfId="105" priority="5" operator="lessThan">
      <formula>0.8</formula>
    </cfRule>
  </conditionalFormatting>
  <conditionalFormatting sqref="AC12:AC20">
    <cfRule type="cellIs" dxfId="104" priority="13" operator="lessThan">
      <formula>0.8</formula>
    </cfRule>
  </conditionalFormatting>
  <conditionalFormatting sqref="AC22:AC27">
    <cfRule type="cellIs" dxfId="103" priority="12" operator="lessThan">
      <formula>0.8</formula>
    </cfRule>
  </conditionalFormatting>
  <conditionalFormatting sqref="AC39">
    <cfRule type="cellIs" dxfId="102" priority="11" operator="lessThan">
      <formula>0.8</formula>
    </cfRule>
  </conditionalFormatting>
  <conditionalFormatting sqref="AC56">
    <cfRule type="cellIs" dxfId="101" priority="7" operator="lessThan">
      <formula>0.8</formula>
    </cfRule>
  </conditionalFormatting>
  <conditionalFormatting sqref="AC73:AC78">
    <cfRule type="cellIs" dxfId="100" priority="6" operator="lessThan">
      <formula>0.8</formula>
    </cfRule>
  </conditionalFormatting>
  <conditionalFormatting sqref="AC107">
    <cfRule type="cellIs" dxfId="99" priority="10" operator="lessThan">
      <formula>0.8</formula>
    </cfRule>
  </conditionalFormatting>
  <conditionalFormatting sqref="AC124">
    <cfRule type="cellIs" dxfId="98" priority="9" operator="lessThan">
      <formula>0.8</formula>
    </cfRule>
  </conditionalFormatting>
  <conditionalFormatting sqref="AC141:AC146">
    <cfRule type="cellIs" dxfId="97" priority="8" operator="lessThan">
      <formula>0.8</formula>
    </cfRule>
  </conditionalFormatting>
  <dataValidations count="1">
    <dataValidation type="list" allowBlank="1" showInputMessage="1" showErrorMessage="1" sqref="Y5:Z157" xr:uid="{4A7DCD3B-B083-40C8-A078-9C428240D675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CA83-E0C8-46C2-AFDF-4302A5B3168A}">
  <sheetPr codeName="工作表72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42" sqref="P42"/>
      <selection pane="bottomLeft" activeCell="W116" sqref="W116:AE1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42103</v>
      </c>
      <c r="E1" s="88" t="s">
        <v>3</v>
      </c>
      <c r="F1" s="89">
        <f>SUM(G5:G123)</f>
        <v>2203782.7800000003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46117</v>
      </c>
      <c r="B2" s="343"/>
      <c r="C2" s="92" t="s">
        <v>40</v>
      </c>
      <c r="D2" s="93">
        <f>AVERAGE(N21,N38,N55,N72,N89,N106,N123)</f>
        <v>103.42506780718138</v>
      </c>
      <c r="E2" s="93" t="s">
        <v>91</v>
      </c>
      <c r="F2" s="94">
        <f>F1/D1</f>
        <v>52.342654442676299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39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3244</v>
      </c>
      <c r="G5" s="148">
        <f t="shared" ref="G5:G7" si="0">E5*F5</f>
        <v>184161.88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1785.6880733944952</v>
      </c>
      <c r="N5" s="152">
        <f>M5/L5</f>
        <v>74.403669724770637</v>
      </c>
      <c r="O5" s="154">
        <f>L5-I5</f>
        <v>0</v>
      </c>
      <c r="P5" s="155">
        <f>N5-K5</f>
        <v>-8.9296636085626915</v>
      </c>
      <c r="Q5" s="156">
        <f>N5/K5</f>
        <v>0.89284403669724766</v>
      </c>
      <c r="R5" s="292">
        <f>Q21</f>
        <v>0.89331352167196199</v>
      </c>
      <c r="S5" s="157">
        <v>0.29166666666666669</v>
      </c>
      <c r="T5" s="158">
        <v>0.36736111111111114</v>
      </c>
      <c r="U5" s="159"/>
      <c r="V5" s="160">
        <v>109.00000000000001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-214.31192660550482</v>
      </c>
      <c r="AF5" s="132">
        <f>M5/J5</f>
        <v>0.89284403669724755</v>
      </c>
      <c r="AG5" s="367">
        <f>AF21</f>
        <v>0.89331352167196199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1413</v>
      </c>
      <c r="G6" s="103">
        <f t="shared" si="0"/>
        <v>109281.42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1787.9789103690684</v>
      </c>
      <c r="N6" s="106">
        <f>M6/L6</f>
        <v>77.738213494307317</v>
      </c>
      <c r="O6" s="108">
        <f>L6-I6</f>
        <v>0</v>
      </c>
      <c r="P6" s="109">
        <f>N6-K6</f>
        <v>-9.2183082448231204</v>
      </c>
      <c r="Q6" s="110">
        <f>N6/K6</f>
        <v>0.8939894551845341</v>
      </c>
      <c r="R6" s="293"/>
      <c r="S6" s="47">
        <v>0.37083333333333335</v>
      </c>
      <c r="T6" s="48">
        <v>0.40376157407407409</v>
      </c>
      <c r="U6" s="111">
        <v>4.9999999999999822</v>
      </c>
      <c r="V6" s="112">
        <v>47.416666666666671</v>
      </c>
      <c r="W6" s="113"/>
      <c r="X6" s="116"/>
      <c r="Y6" s="12"/>
      <c r="Z6" s="198"/>
      <c r="AA6" s="282"/>
      <c r="AB6" s="283"/>
      <c r="AC6" s="12">
        <v>1</v>
      </c>
      <c r="AD6" s="198"/>
      <c r="AE6" s="117">
        <f>M6-J6</f>
        <v>-212.02108963093156</v>
      </c>
      <c r="AF6" s="110">
        <f>M6/J6</f>
        <v>0.89398945518453421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3304</v>
      </c>
      <c r="G7" s="103">
        <f t="shared" si="0"/>
        <v>196654.08000000002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1786.2141462682089</v>
      </c>
      <c r="N7" s="106">
        <f>M7/L7</f>
        <v>74.425589427842041</v>
      </c>
      <c r="O7" s="108">
        <f>L7-I7</f>
        <v>0</v>
      </c>
      <c r="P7" s="109">
        <f>N7-K7</f>
        <v>-8.9077439054912873</v>
      </c>
      <c r="Q7" s="110">
        <f>N7/K7</f>
        <v>0.89310707313410453</v>
      </c>
      <c r="R7" s="293"/>
      <c r="S7" s="47">
        <v>0.40695601851851854</v>
      </c>
      <c r="T7" s="48">
        <v>0.48402777777777778</v>
      </c>
      <c r="U7" s="111">
        <v>4.5999999999999996</v>
      </c>
      <c r="V7" s="112">
        <v>110.98333333333331</v>
      </c>
      <c r="W7" s="113"/>
      <c r="X7" s="116"/>
      <c r="Y7" s="12"/>
      <c r="Z7" s="198"/>
      <c r="AA7" s="282"/>
      <c r="AB7" s="283"/>
      <c r="AC7" s="12">
        <v>4</v>
      </c>
      <c r="AD7" s="198"/>
      <c r="AE7" s="117">
        <f>M7-J7</f>
        <v>-213.78585373179112</v>
      </c>
      <c r="AF7" s="110">
        <f>M7/J7</f>
        <v>0.89310707313410442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1786.627043343924</v>
      </c>
      <c r="N21" s="138">
        <f>M21/L21</f>
        <v>75.491283521574246</v>
      </c>
      <c r="O21" s="139">
        <f>L21-I21</f>
        <v>0</v>
      </c>
      <c r="P21" s="140">
        <f>N21-K21</f>
        <v>-9.0157587319468746</v>
      </c>
      <c r="Q21" s="141">
        <f>N21/K21</f>
        <v>0.89331352167196199</v>
      </c>
      <c r="R21" s="294"/>
      <c r="S21" s="142">
        <f>S5</f>
        <v>0.29166666666666669</v>
      </c>
      <c r="T21" s="143">
        <f>INDEX(T5:T20,COUNTA(T5:T20))</f>
        <v>0.48402777777777778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8</v>
      </c>
      <c r="AD21" s="180">
        <f>SUM(AD5:AD20)</f>
        <v>0</v>
      </c>
      <c r="AE21" s="168">
        <f>M21-J21</f>
        <v>-213.37295665607598</v>
      </c>
      <c r="AF21" s="141">
        <f>M21/J21</f>
        <v>0.89331352167196199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2292</v>
      </c>
      <c r="G22" s="148">
        <f t="shared" ref="G22:G25" si="5">E22*F22</f>
        <v>123217.92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1786.7475097444783</v>
      </c>
      <c r="N22" s="152">
        <f>M22/L22</f>
        <v>89.337375487223909</v>
      </c>
      <c r="O22" s="154">
        <f>L22-I22</f>
        <v>0</v>
      </c>
      <c r="P22" s="155">
        <f>N22-K22</f>
        <v>-10.662624512776091</v>
      </c>
      <c r="Q22" s="156">
        <f>N22/K22</f>
        <v>0.89337375487223913</v>
      </c>
      <c r="R22" s="292">
        <f>Q38</f>
        <v>0.88297442204515009</v>
      </c>
      <c r="S22" s="157">
        <v>0.29168981481481482</v>
      </c>
      <c r="T22" s="158">
        <v>0.34513888888888888</v>
      </c>
      <c r="U22" s="159"/>
      <c r="V22" s="160">
        <v>76.966666666666654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-213.25249025552171</v>
      </c>
      <c r="AF22" s="156">
        <f>M22/J22</f>
        <v>0.89337375487223913</v>
      </c>
      <c r="AG22" s="362">
        <f>AF38</f>
        <v>0.8932415664875355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1360</v>
      </c>
      <c r="G23" s="103">
        <f t="shared" si="5"/>
        <v>64423.199999999997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1785.5579868708992</v>
      </c>
      <c r="N23" s="106">
        <f>M23/L23</f>
        <v>81.161726675949964</v>
      </c>
      <c r="O23" s="108">
        <f>L23-I23</f>
        <v>1</v>
      </c>
      <c r="P23" s="109">
        <f>N23-K23</f>
        <v>-14.076368562145277</v>
      </c>
      <c r="Q23" s="110">
        <f>N23/K23</f>
        <v>0.85219813009747458</v>
      </c>
      <c r="R23" s="293"/>
      <c r="S23" s="47">
        <v>0.34881944444444446</v>
      </c>
      <c r="T23" s="48">
        <v>0.38055555555555554</v>
      </c>
      <c r="U23" s="111">
        <v>5.3000000000000291</v>
      </c>
      <c r="V23" s="112">
        <v>45.699999999999946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-214.44201312910081</v>
      </c>
      <c r="AF23" s="110">
        <f>M23/J23</f>
        <v>0.89277899343544964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1599</v>
      </c>
      <c r="G24" s="103">
        <f t="shared" si="5"/>
        <v>114408.45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1787.1468488047199</v>
      </c>
      <c r="N24" s="106">
        <f>M24/L24</f>
        <v>81.23394767294181</v>
      </c>
      <c r="O24" s="108">
        <f>L24-I24</f>
        <v>0</v>
      </c>
      <c r="P24" s="109">
        <f>N24-K24</f>
        <v>-9.675143236149097</v>
      </c>
      <c r="Q24" s="110">
        <f>N24/K24</f>
        <v>0.89357342440235998</v>
      </c>
      <c r="R24" s="293"/>
      <c r="S24" s="47">
        <v>0.38424768518518521</v>
      </c>
      <c r="T24" s="48">
        <v>0.42152777777777778</v>
      </c>
      <c r="U24" s="111">
        <v>5.316666666666725</v>
      </c>
      <c r="V24" s="112">
        <v>53.683333333333309</v>
      </c>
      <c r="W24" s="113"/>
      <c r="X24" s="116"/>
      <c r="Y24" s="12"/>
      <c r="Z24" s="198"/>
      <c r="AA24" s="282"/>
      <c r="AB24" s="283"/>
      <c r="AC24" s="12">
        <v>3</v>
      </c>
      <c r="AD24" s="198"/>
      <c r="AE24" s="117">
        <f>M24-J24</f>
        <v>-212.85315119528013</v>
      </c>
      <c r="AF24" s="110">
        <f>M24/J24</f>
        <v>0.89357342440235998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1916</v>
      </c>
      <c r="G25" s="103">
        <f t="shared" si="5"/>
        <v>114078.64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1786.4801864801866</v>
      </c>
      <c r="N25" s="106">
        <f>M25/L25</f>
        <v>77.67305158609507</v>
      </c>
      <c r="O25" s="108">
        <f>L25-I25</f>
        <v>0</v>
      </c>
      <c r="P25" s="109">
        <f>N25-K25</f>
        <v>-9.2834701530353669</v>
      </c>
      <c r="Q25" s="110">
        <f>N25/K25</f>
        <v>0.89324009324009324</v>
      </c>
      <c r="R25" s="293"/>
      <c r="S25" s="47">
        <v>0.42569444444444443</v>
      </c>
      <c r="T25" s="48">
        <v>0.47038194444444442</v>
      </c>
      <c r="U25" s="111">
        <v>5.9999999999999787</v>
      </c>
      <c r="V25" s="112">
        <v>64.349999999999994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-213.5198135198134</v>
      </c>
      <c r="AF25" s="110">
        <f>M25/J25</f>
        <v>0.89324009324009335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1786.4831329750709</v>
      </c>
      <c r="N38" s="138">
        <f>M38/L38</f>
        <v>82.137155539083722</v>
      </c>
      <c r="O38" s="139">
        <f>L38-I38</f>
        <v>0.25</v>
      </c>
      <c r="P38" s="140">
        <f>N38-K38</f>
        <v>-10.886100274869762</v>
      </c>
      <c r="Q38" s="141">
        <f>N38/K38</f>
        <v>0.88297442204515009</v>
      </c>
      <c r="R38" s="294"/>
      <c r="S38" s="142">
        <f>S22</f>
        <v>0.29168981481481482</v>
      </c>
      <c r="T38" s="143">
        <f>INDEX(T22:T37,COUNTA(T22:T37))</f>
        <v>0.47038194444444442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8</v>
      </c>
      <c r="AD38" s="180">
        <f>SUM(AD22:AD37)</f>
        <v>0</v>
      </c>
      <c r="AE38" s="168">
        <f>M38-J38</f>
        <v>-213.51686702492907</v>
      </c>
      <c r="AF38" s="141">
        <f>M38/J38</f>
        <v>0.8932415664875355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1122</v>
      </c>
      <c r="G39" s="148">
        <f t="shared" ref="G39:G41" si="9">E39*F39</f>
        <v>66579.48000000001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1788.0478087649417</v>
      </c>
      <c r="N39" s="152">
        <f>M39/L39</f>
        <v>74.501992031872575</v>
      </c>
      <c r="O39" s="154">
        <f>L39-I39</f>
        <v>0</v>
      </c>
      <c r="P39" s="155">
        <f>N39-K39</f>
        <v>-8.8313413014607534</v>
      </c>
      <c r="Q39" s="156">
        <f>N39/K39</f>
        <v>0.89402390438247092</v>
      </c>
      <c r="R39" s="292">
        <f>Q55</f>
        <v>0.89409918223724072</v>
      </c>
      <c r="S39" s="157">
        <v>0.29190972222222222</v>
      </c>
      <c r="T39" s="158">
        <v>0.31805555555555554</v>
      </c>
      <c r="U39" s="159"/>
      <c r="V39" s="160">
        <v>37.64999999999997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-211.95219123505831</v>
      </c>
      <c r="AF39" s="156">
        <f>M39/J39</f>
        <v>0.89402390438247081</v>
      </c>
      <c r="AG39" s="277">
        <f>AF55</f>
        <v>0.89409918223724072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2765</v>
      </c>
      <c r="G40" s="103">
        <f t="shared" si="9"/>
        <v>162222.55000000002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1787.7155172413786</v>
      </c>
      <c r="N40" s="106">
        <f>M40/L40</f>
        <v>77.72676161919037</v>
      </c>
      <c r="O40" s="108">
        <f>L40-I40</f>
        <v>0</v>
      </c>
      <c r="P40" s="109">
        <f>N40-K40</f>
        <v>-9.2297601199400674</v>
      </c>
      <c r="Q40" s="110">
        <f>N40/K40</f>
        <v>0.89385775862068928</v>
      </c>
      <c r="R40" s="293"/>
      <c r="S40" s="47">
        <v>0.32166666666666666</v>
      </c>
      <c r="T40" s="48">
        <v>0.38611111111111113</v>
      </c>
      <c r="U40" s="111">
        <v>5.2000000000000135</v>
      </c>
      <c r="V40" s="112">
        <v>92.80000000000004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-212.28448275862138</v>
      </c>
      <c r="AF40" s="110">
        <f>M40/J40</f>
        <v>0.89385775862068928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2803</v>
      </c>
      <c r="G41" s="103">
        <f t="shared" si="9"/>
        <v>216812.05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1788.8317674171244</v>
      </c>
      <c r="N41" s="106">
        <f>M41/L41</f>
        <v>68.80122182373556</v>
      </c>
      <c r="O41" s="108">
        <f>L41-I41</f>
        <v>0</v>
      </c>
      <c r="P41" s="109">
        <f>N41-K41</f>
        <v>-8.1218550993413601</v>
      </c>
      <c r="Q41" s="110">
        <f>N41/K41</f>
        <v>0.89441588370856229</v>
      </c>
      <c r="R41" s="293"/>
      <c r="S41" s="47">
        <v>0.39027777777777778</v>
      </c>
      <c r="T41" s="48">
        <v>0.45556712962962964</v>
      </c>
      <c r="U41" s="111">
        <v>5.9999999999999787</v>
      </c>
      <c r="V41" s="112">
        <v>94.01666666666668</v>
      </c>
      <c r="W41" s="113"/>
      <c r="X41" s="116"/>
      <c r="Y41" s="12"/>
      <c r="Z41" s="198"/>
      <c r="AA41" s="282"/>
      <c r="AB41" s="283"/>
      <c r="AC41" s="12">
        <v>3</v>
      </c>
      <c r="AD41" s="198"/>
      <c r="AE41" s="117">
        <f>M41-J41</f>
        <v>-211.16823258287559</v>
      </c>
      <c r="AF41" s="110">
        <f>M41/J41</f>
        <v>0.89441588370856218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1788.1983644744814</v>
      </c>
      <c r="N55" s="138">
        <f t="shared" ref="N55:N60" si="13">M55/L55</f>
        <v>73.487604019499244</v>
      </c>
      <c r="O55" s="139">
        <f t="shared" ref="O55:O60" si="14">L55-I55</f>
        <v>0</v>
      </c>
      <c r="P55" s="140">
        <f t="shared" ref="P55:P60" si="15">N55-K55</f>
        <v>-8.7041768024185728</v>
      </c>
      <c r="Q55" s="141">
        <f t="shared" ref="Q55:Q60" si="16">N55/K55</f>
        <v>0.89409918223724072</v>
      </c>
      <c r="R55" s="294"/>
      <c r="S55" s="142">
        <f>S39</f>
        <v>0.29190972222222222</v>
      </c>
      <c r="T55" s="143">
        <f>INDEX(T39:T54,COUNTA(T39:T54))</f>
        <v>0.45556712962962964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6</v>
      </c>
      <c r="AD55" s="191">
        <f>SUM(AD39:AD54)</f>
        <v>0</v>
      </c>
      <c r="AE55" s="168">
        <f t="shared" ref="AE55:AE60" si="17">M55-J55</f>
        <v>-211.80163552551858</v>
      </c>
      <c r="AF55" s="141">
        <f t="shared" ref="AF55:AF60" si="18">M55/J55</f>
        <v>0.89409918223724072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2448</v>
      </c>
      <c r="G56" s="148">
        <f t="shared" ref="G56:G60" si="19">E56*F56</f>
        <v>48225.599999999999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1079.6030871003306</v>
      </c>
      <c r="N56" s="152">
        <f t="shared" si="13"/>
        <v>83.046391315410048</v>
      </c>
      <c r="O56" s="154">
        <f t="shared" si="14"/>
        <v>0</v>
      </c>
      <c r="P56" s="155">
        <f t="shared" si="15"/>
        <v>-9.2613009922822584</v>
      </c>
      <c r="Q56" s="156">
        <f t="shared" si="16"/>
        <v>0.89966923925027553</v>
      </c>
      <c r="R56" s="292">
        <f>Q72</f>
        <v>0.902686695626294</v>
      </c>
      <c r="S56" s="157">
        <v>0.29166666666666669</v>
      </c>
      <c r="T56" s="158">
        <v>0.38614583333333335</v>
      </c>
      <c r="U56" s="159"/>
      <c r="V56" s="160">
        <v>136.05000000000001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-120.39691289966936</v>
      </c>
      <c r="AF56" s="156">
        <f t="shared" si="18"/>
        <v>0.89966923925027553</v>
      </c>
      <c r="AG56" s="277">
        <f>AF72</f>
        <v>0.902686695626294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435</v>
      </c>
      <c r="G57" s="103">
        <f t="shared" si="19"/>
        <v>11766.75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2965.9090909091119</v>
      </c>
      <c r="N57" s="106">
        <f t="shared" si="13"/>
        <v>494.31818181818534</v>
      </c>
      <c r="O57" s="108">
        <f t="shared" si="14"/>
        <v>0</v>
      </c>
      <c r="P57" s="109">
        <f t="shared" si="15"/>
        <v>-51.181818181814663</v>
      </c>
      <c r="Q57" s="110">
        <f t="shared" si="16"/>
        <v>0.90617448545955148</v>
      </c>
      <c r="R57" s="293"/>
      <c r="S57" s="47">
        <v>0.38972222222222225</v>
      </c>
      <c r="T57" s="48">
        <v>0.39583333333333331</v>
      </c>
      <c r="U57" s="111">
        <v>5.1500000000000057</v>
      </c>
      <c r="V57" s="112">
        <v>8.7999999999999368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-307.09090909088809</v>
      </c>
      <c r="AF57" s="110">
        <f t="shared" si="18"/>
        <v>0.90617448545955148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1243</v>
      </c>
      <c r="G58" s="103">
        <f t="shared" si="19"/>
        <v>32579.030000000002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2965.4075546719755</v>
      </c>
      <c r="N58" s="106">
        <f t="shared" si="13"/>
        <v>494.23459244532927</v>
      </c>
      <c r="O58" s="108">
        <f t="shared" si="14"/>
        <v>0</v>
      </c>
      <c r="P58" s="109">
        <f t="shared" si="15"/>
        <v>-51.26540755467073</v>
      </c>
      <c r="Q58" s="110">
        <f t="shared" si="16"/>
        <v>0.90602125104551656</v>
      </c>
      <c r="R58" s="293"/>
      <c r="S58" s="47">
        <v>0.4</v>
      </c>
      <c r="T58" s="48">
        <v>0.41746527777777775</v>
      </c>
      <c r="U58" s="111">
        <v>6.0000000000000586</v>
      </c>
      <c r="V58" s="112">
        <v>25.149999999999935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-307.5924453280245</v>
      </c>
      <c r="AF58" s="110">
        <f t="shared" si="18"/>
        <v>0.90602125104551645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1038</v>
      </c>
      <c r="G59" s="103">
        <f t="shared" si="19"/>
        <v>22752.960000000003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3266.4335664335717</v>
      </c>
      <c r="N59" s="106">
        <f t="shared" si="13"/>
        <v>544.40559440559525</v>
      </c>
      <c r="O59" s="108">
        <f t="shared" si="14"/>
        <v>0</v>
      </c>
      <c r="P59" s="109">
        <f t="shared" si="15"/>
        <v>-55.594405594404748</v>
      </c>
      <c r="Q59" s="110">
        <f t="shared" si="16"/>
        <v>0.90734265734265873</v>
      </c>
      <c r="R59" s="293"/>
      <c r="S59" s="47">
        <v>0.42083333333333334</v>
      </c>
      <c r="T59" s="48">
        <v>0.43407407407407406</v>
      </c>
      <c r="U59" s="111">
        <v>4.8500000000000387</v>
      </c>
      <c r="V59" s="112">
        <v>19.066666666666634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-333.56643356642826</v>
      </c>
      <c r="AF59" s="200">
        <f t="shared" si="18"/>
        <v>0.90734265734265884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2243</v>
      </c>
      <c r="G60" s="103">
        <f t="shared" si="19"/>
        <v>67222.709999999992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2483.0258302583024</v>
      </c>
      <c r="N60" s="106">
        <f t="shared" si="13"/>
        <v>118.23932525039535</v>
      </c>
      <c r="O60" s="108">
        <f t="shared" si="14"/>
        <v>0</v>
      </c>
      <c r="P60" s="109">
        <f t="shared" si="15"/>
        <v>-14.617817606747508</v>
      </c>
      <c r="Q60" s="110">
        <f t="shared" si="16"/>
        <v>0.88997341586319079</v>
      </c>
      <c r="R60" s="293"/>
      <c r="S60" s="47">
        <v>0.4375</v>
      </c>
      <c r="T60" s="48">
        <v>0.47513888888888889</v>
      </c>
      <c r="U60" s="111">
        <v>4.9333333333333584</v>
      </c>
      <c r="V60" s="112">
        <v>54.2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-306.97416974169755</v>
      </c>
      <c r="AF60" s="200">
        <f t="shared" si="18"/>
        <v>0.88997341586319079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2552.0758258746582</v>
      </c>
      <c r="N72" s="138">
        <f t="shared" ref="N72" si="24">M72/L72</f>
        <v>245.39190633410175</v>
      </c>
      <c r="O72" s="139">
        <f t="shared" ref="O72" si="25">L72-I72</f>
        <v>0</v>
      </c>
      <c r="P72" s="140">
        <f t="shared" ref="P72" si="26">N72-K72</f>
        <v>-26.454247512052063</v>
      </c>
      <c r="Q72" s="141">
        <f t="shared" ref="Q72" si="27">N72/K72</f>
        <v>0.902686695626294</v>
      </c>
      <c r="R72" s="294"/>
      <c r="S72" s="142">
        <f>S56</f>
        <v>0.29166666666666669</v>
      </c>
      <c r="T72" s="143">
        <f>INDEX(T56:T71,COUNTA(T56:T71))</f>
        <v>0.47513888888888889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8</v>
      </c>
      <c r="AD72" s="191">
        <f>SUM(AD56:AD71)</f>
        <v>0</v>
      </c>
      <c r="AE72" s="168">
        <f>M72-J72</f>
        <v>-275.1241741253416</v>
      </c>
      <c r="AF72" s="141">
        <f>M72/J72</f>
        <v>0.902686695626294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1333</v>
      </c>
      <c r="G73" s="148">
        <f t="shared" ref="G73:G74" si="28">E73*F73</f>
        <v>77540.61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1606.0240963855385</v>
      </c>
      <c r="N73" s="152">
        <f>M73/L73</f>
        <v>84.527584020291499</v>
      </c>
      <c r="O73" s="154">
        <f>L73-I73</f>
        <v>0</v>
      </c>
      <c r="P73" s="155">
        <f>N73-K73</f>
        <v>-10.209258084971665</v>
      </c>
      <c r="Q73" s="156">
        <f>N73/K73</f>
        <v>0.89223560910307687</v>
      </c>
      <c r="R73" s="292">
        <f>Q89</f>
        <v>0.8924246750617616</v>
      </c>
      <c r="S73" s="157">
        <v>0.70847222222222217</v>
      </c>
      <c r="T73" s="158">
        <v>0.74305555555555558</v>
      </c>
      <c r="U73" s="159"/>
      <c r="V73" s="160">
        <v>49.800000000000111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-193.97590361446146</v>
      </c>
      <c r="AF73" s="156">
        <f>M73/J73</f>
        <v>0.89223560910307698</v>
      </c>
      <c r="AG73" s="277">
        <f>AF89</f>
        <v>0.89242467506176149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2423</v>
      </c>
      <c r="G74" s="103">
        <f t="shared" si="28"/>
        <v>108986.54</v>
      </c>
      <c r="H74" s="26"/>
      <c r="I74" s="104">
        <v>21</v>
      </c>
      <c r="J74" s="105">
        <v>1800</v>
      </c>
      <c r="K74" s="106">
        <f t="shared" ref="K74" si="29">J74/I74</f>
        <v>85.714285714285708</v>
      </c>
      <c r="L74" s="107">
        <v>21</v>
      </c>
      <c r="M74" s="105">
        <f>F74/V74*60</f>
        <v>1606.7047338368029</v>
      </c>
      <c r="N74" s="106">
        <f>M74/L74</f>
        <v>76.509749230323948</v>
      </c>
      <c r="O74" s="108">
        <f>L74-I74</f>
        <v>0</v>
      </c>
      <c r="P74" s="109">
        <f>N74-K74</f>
        <v>-9.2045364839617605</v>
      </c>
      <c r="Q74" s="110">
        <f>N74/K74</f>
        <v>0.89261374102044611</v>
      </c>
      <c r="R74" s="293"/>
      <c r="S74" s="47">
        <v>0.74652777777777779</v>
      </c>
      <c r="T74" s="48">
        <v>0.80936342592592592</v>
      </c>
      <c r="U74" s="111">
        <v>4.9999999999999822</v>
      </c>
      <c r="V74" s="112">
        <v>90.483333333333306</v>
      </c>
      <c r="W74" s="113"/>
      <c r="X74" s="116"/>
      <c r="Y74" s="12"/>
      <c r="Z74" s="198"/>
      <c r="AA74" s="282"/>
      <c r="AB74" s="283"/>
      <c r="AC74" s="12">
        <v>1</v>
      </c>
      <c r="AD74" s="198"/>
      <c r="AE74" s="117">
        <f>M74-J74</f>
        <v>-193.29526616319708</v>
      </c>
      <c r="AF74" s="110">
        <f>M74/J74</f>
        <v>0.89261374102044611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0">AVERAGE(I73:I88)</f>
        <v>20</v>
      </c>
      <c r="J89" s="137">
        <f t="shared" si="30"/>
        <v>1800</v>
      </c>
      <c r="K89" s="138">
        <f t="shared" ref="K89" si="31">J89/I89</f>
        <v>90</v>
      </c>
      <c r="L89" s="136">
        <f t="shared" ref="L89:M89" si="32">AVERAGE(L73:L88)</f>
        <v>20</v>
      </c>
      <c r="M89" s="137">
        <f t="shared" si="32"/>
        <v>1606.3644151111707</v>
      </c>
      <c r="N89" s="138">
        <f>M89/L89</f>
        <v>80.318220755558542</v>
      </c>
      <c r="O89" s="139">
        <f>L89-I89</f>
        <v>0</v>
      </c>
      <c r="P89" s="140">
        <f>N89-K89</f>
        <v>-9.6817792444414579</v>
      </c>
      <c r="Q89" s="141">
        <f>N89/K89</f>
        <v>0.8924246750617616</v>
      </c>
      <c r="R89" s="294"/>
      <c r="S89" s="142">
        <f>S73</f>
        <v>0.70847222222222217</v>
      </c>
      <c r="T89" s="143">
        <f>INDEX(T73:T88,COUNTA(T73:T88))</f>
        <v>0.80936342592592592</v>
      </c>
      <c r="U89" s="144"/>
      <c r="V89" s="166"/>
      <c r="W89" s="167"/>
      <c r="X89" s="138"/>
      <c r="Y89" s="179">
        <f t="shared" ref="Y89:Z89" si="33">SUM(Y73:Y88)</f>
        <v>0</v>
      </c>
      <c r="Z89" s="180">
        <f t="shared" si="33"/>
        <v>0</v>
      </c>
      <c r="AA89" s="285"/>
      <c r="AB89" s="286"/>
      <c r="AC89" s="179">
        <f t="shared" ref="AC89:AD89" si="34">SUM(AC73:AC88)</f>
        <v>2</v>
      </c>
      <c r="AD89" s="180">
        <f t="shared" si="34"/>
        <v>0</v>
      </c>
      <c r="AE89" s="168">
        <f>M89-J89</f>
        <v>-193.63558488882927</v>
      </c>
      <c r="AF89" s="141">
        <f>M89/J89</f>
        <v>0.89242467506176149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1136</v>
      </c>
      <c r="G90" s="148">
        <f t="shared" ref="G90:G91" si="35">E90*F90</f>
        <v>61446.240000000005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1788.1941407958027</v>
      </c>
      <c r="N90" s="152">
        <f>M90/L90</f>
        <v>89.409707039790135</v>
      </c>
      <c r="O90" s="154">
        <f>L90-I90</f>
        <v>1</v>
      </c>
      <c r="P90" s="155">
        <f>N90-K90</f>
        <v>-15.853450854946701</v>
      </c>
      <c r="Q90" s="156">
        <f>N90/K90</f>
        <v>0.84939221687800637</v>
      </c>
      <c r="R90" s="292">
        <f>Q106</f>
        <v>0.8715130036806894</v>
      </c>
      <c r="S90" s="157">
        <v>0.70833333333333337</v>
      </c>
      <c r="T90" s="158">
        <v>0.73480324074074077</v>
      </c>
      <c r="U90" s="159"/>
      <c r="V90" s="160">
        <v>38.11666666666666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-211.8058592041973</v>
      </c>
      <c r="AF90" s="156">
        <f>M90/J90</f>
        <v>0.89409707039790132</v>
      </c>
      <c r="AG90" s="362">
        <f>AF106</f>
        <v>0.8938594909545533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2592</v>
      </c>
      <c r="G91" s="103">
        <f t="shared" si="35"/>
        <v>131336.64000000001</v>
      </c>
      <c r="H91" s="26"/>
      <c r="I91" s="104">
        <v>20</v>
      </c>
      <c r="J91" s="105">
        <v>2000</v>
      </c>
      <c r="K91" s="106">
        <f t="shared" ref="K91" si="36">J91/I91</f>
        <v>100</v>
      </c>
      <c r="L91" s="107">
        <v>20</v>
      </c>
      <c r="M91" s="105">
        <f>F91/V91*60</f>
        <v>1787.2438230224104</v>
      </c>
      <c r="N91" s="106">
        <f>M91/L91</f>
        <v>89.362191151120527</v>
      </c>
      <c r="O91" s="108">
        <f>L91-I91</f>
        <v>0</v>
      </c>
      <c r="P91" s="109">
        <f>N91-K91</f>
        <v>-10.637808848879473</v>
      </c>
      <c r="Q91" s="110">
        <f>N91/K91</f>
        <v>0.89362191151120529</v>
      </c>
      <c r="R91" s="293"/>
      <c r="S91" s="47">
        <v>0.73819444444444449</v>
      </c>
      <c r="T91" s="48">
        <v>0.7986226851851852</v>
      </c>
      <c r="U91" s="111">
        <v>4.8833333333333506</v>
      </c>
      <c r="V91" s="112">
        <v>87.016666666666623</v>
      </c>
      <c r="W91" s="113"/>
      <c r="X91" s="116"/>
      <c r="Y91" s="12"/>
      <c r="Z91" s="198"/>
      <c r="AA91" s="282"/>
      <c r="AB91" s="283"/>
      <c r="AC91" s="12">
        <v>3</v>
      </c>
      <c r="AD91" s="198"/>
      <c r="AE91" s="117">
        <f>M91-J91</f>
        <v>-212.75617697758958</v>
      </c>
      <c r="AF91" s="110">
        <f>M91/J91</f>
        <v>0.89362191151120518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7">AVERAGE(I90:I105)</f>
        <v>19.5</v>
      </c>
      <c r="J106" s="137">
        <f t="shared" si="37"/>
        <v>2000</v>
      </c>
      <c r="K106" s="138">
        <f t="shared" ref="K106" si="38">J106/I106</f>
        <v>102.56410256410257</v>
      </c>
      <c r="L106" s="136">
        <f t="shared" ref="L106:M106" si="39">AVERAGE(L90:L105)</f>
        <v>20</v>
      </c>
      <c r="M106" s="137">
        <f t="shared" si="39"/>
        <v>1787.7189819091066</v>
      </c>
      <c r="N106" s="138">
        <f>M106/L106</f>
        <v>89.385949095455331</v>
      </c>
      <c r="O106" s="139">
        <f>L106-I106</f>
        <v>0.5</v>
      </c>
      <c r="P106" s="140">
        <f>N106-K106</f>
        <v>-13.178153468647238</v>
      </c>
      <c r="Q106" s="141">
        <f>N106/K106</f>
        <v>0.8715130036806894</v>
      </c>
      <c r="R106" s="294"/>
      <c r="S106" s="142">
        <f>S90</f>
        <v>0.70833333333333337</v>
      </c>
      <c r="T106" s="143">
        <f>INDEX(T90:T105,COUNTA(T90:T105))</f>
        <v>0.7986226851851852</v>
      </c>
      <c r="U106" s="144"/>
      <c r="V106" s="166"/>
      <c r="W106" s="187"/>
      <c r="X106" s="188"/>
      <c r="Y106" s="179">
        <f t="shared" ref="Y106:Z106" si="40">SUM(Y90:Y105)</f>
        <v>0</v>
      </c>
      <c r="Z106" s="180">
        <f t="shared" si="40"/>
        <v>0</v>
      </c>
      <c r="AA106" s="285"/>
      <c r="AB106" s="286"/>
      <c r="AC106" s="179">
        <f t="shared" ref="AC106:AD106" si="41">SUM(AC90:AC105)</f>
        <v>4</v>
      </c>
      <c r="AD106" s="180">
        <f t="shared" si="41"/>
        <v>0</v>
      </c>
      <c r="AE106" s="168">
        <f>M106-J106</f>
        <v>-212.28101809089344</v>
      </c>
      <c r="AF106" s="141">
        <f>M106/J106</f>
        <v>0.8938594909545533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1781</v>
      </c>
      <c r="G107" s="148">
        <f t="shared" ref="G107:G109" si="42">E107*F107</f>
        <v>84775.6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1789.9497487437168</v>
      </c>
      <c r="N107" s="152">
        <f>M107/L107</f>
        <v>77.823902119292029</v>
      </c>
      <c r="O107" s="154">
        <f>L107-I107</f>
        <v>0</v>
      </c>
      <c r="P107" s="155">
        <f>N107-K107</f>
        <v>-9.1326196198384082</v>
      </c>
      <c r="Q107" s="156">
        <f>N107/K107</f>
        <v>0.8949748743718583</v>
      </c>
      <c r="R107" s="292">
        <f>Q123</f>
        <v>0.89427858692746476</v>
      </c>
      <c r="S107" s="157">
        <v>0.70854166666666663</v>
      </c>
      <c r="T107" s="158">
        <v>0.75</v>
      </c>
      <c r="U107" s="159"/>
      <c r="V107" s="160">
        <v>59.70000000000006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-210.05025125628322</v>
      </c>
      <c r="AF107" s="156">
        <f>M107/J107</f>
        <v>0.89497487437185841</v>
      </c>
      <c r="AG107" s="277">
        <f>AF123</f>
        <v>0.89427858692746487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1602</v>
      </c>
      <c r="G108" s="103">
        <f t="shared" si="42"/>
        <v>91105.739999999991</v>
      </c>
      <c r="H108" s="26"/>
      <c r="I108" s="104">
        <v>23</v>
      </c>
      <c r="J108" s="105">
        <v>2000</v>
      </c>
      <c r="K108" s="106">
        <f t="shared" ref="K108:K109" si="43">J108/I108</f>
        <v>86.956521739130437</v>
      </c>
      <c r="L108" s="107">
        <v>23</v>
      </c>
      <c r="M108" s="105">
        <f>F108/V108*60</f>
        <v>1787.724736515813</v>
      </c>
      <c r="N108" s="106">
        <f>M108/L108</f>
        <v>77.727162457209261</v>
      </c>
      <c r="O108" s="108">
        <f>L108-I108</f>
        <v>0</v>
      </c>
      <c r="P108" s="109">
        <f>N108-K108</f>
        <v>-9.2293592819211767</v>
      </c>
      <c r="Q108" s="110">
        <f>N108/K108</f>
        <v>0.89386236825790644</v>
      </c>
      <c r="R108" s="293"/>
      <c r="S108" s="47">
        <v>0.75363425925925931</v>
      </c>
      <c r="T108" s="48">
        <v>0.79097222222222219</v>
      </c>
      <c r="U108" s="111">
        <v>5.2333333333334053</v>
      </c>
      <c r="V108" s="112">
        <v>53.766666666666545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-212.27526348418701</v>
      </c>
      <c r="AF108" s="110">
        <f>M108/J108</f>
        <v>0.89386236825790655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2011</v>
      </c>
      <c r="G109" s="103">
        <f t="shared" si="42"/>
        <v>114204.69</v>
      </c>
      <c r="H109" s="26"/>
      <c r="I109" s="104">
        <v>23</v>
      </c>
      <c r="J109" s="105">
        <v>2000</v>
      </c>
      <c r="K109" s="106">
        <f t="shared" si="43"/>
        <v>86.956521739130437</v>
      </c>
      <c r="L109" s="107">
        <v>23</v>
      </c>
      <c r="M109" s="105">
        <f>F109/V109*60</f>
        <v>1787.9970363052594</v>
      </c>
      <c r="N109" s="106">
        <f>M109/L109</f>
        <v>77.739001578489535</v>
      </c>
      <c r="O109" s="108">
        <f>L109-I109</f>
        <v>0</v>
      </c>
      <c r="P109" s="109">
        <f>N109-K109</f>
        <v>-9.2175201606409018</v>
      </c>
      <c r="Q109" s="110">
        <f>N109/K109</f>
        <v>0.89399851815262965</v>
      </c>
      <c r="R109" s="293"/>
      <c r="S109" s="47">
        <v>0.79513888888888884</v>
      </c>
      <c r="T109" s="48">
        <v>0.8420023148148148</v>
      </c>
      <c r="U109" s="111">
        <v>5.9999999999999787</v>
      </c>
      <c r="V109" s="112">
        <v>67.483333333333377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-212.00296369474063</v>
      </c>
      <c r="AF109" s="110">
        <f>M109/J109</f>
        <v>0.89399851815262965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4">AVERAGE(I107:I122)</f>
        <v>23</v>
      </c>
      <c r="J123" s="137">
        <f t="shared" si="44"/>
        <v>2000</v>
      </c>
      <c r="K123" s="138">
        <f t="shared" ref="K123" si="45">J123/I123</f>
        <v>86.956521739130437</v>
      </c>
      <c r="L123" s="136">
        <f t="shared" ref="L123:M123" si="46">AVERAGE(L107:L122)</f>
        <v>23</v>
      </c>
      <c r="M123" s="137">
        <f t="shared" si="46"/>
        <v>1788.5571738549297</v>
      </c>
      <c r="N123" s="138">
        <f t="shared" ref="N123" si="47">M123/L123</f>
        <v>77.763355384996942</v>
      </c>
      <c r="O123" s="139">
        <f t="shared" ref="O123" si="48">L123-I123</f>
        <v>0</v>
      </c>
      <c r="P123" s="140">
        <f t="shared" ref="P123" si="49">N123-K123</f>
        <v>-9.1931663541334956</v>
      </c>
      <c r="Q123" s="141">
        <f t="shared" ref="Q123" si="50">N123/K123</f>
        <v>0.89427858692746476</v>
      </c>
      <c r="R123" s="294"/>
      <c r="S123" s="142">
        <f>S107</f>
        <v>0.70854166666666663</v>
      </c>
      <c r="T123" s="143">
        <f>INDEX(T107:T122,COUNTA(T107:T122))</f>
        <v>0.8420023148148148</v>
      </c>
      <c r="U123" s="144"/>
      <c r="V123" s="166"/>
      <c r="W123" s="167"/>
      <c r="X123" s="138"/>
      <c r="Y123" s="179">
        <f t="shared" ref="Y123:Z123" si="51">SUM(Y107:Y122)</f>
        <v>0</v>
      </c>
      <c r="Z123" s="180">
        <f t="shared" si="51"/>
        <v>0</v>
      </c>
      <c r="AA123" s="285"/>
      <c r="AB123" s="286"/>
      <c r="AC123" s="179">
        <f t="shared" ref="AC123:AD123" si="52">SUM(AC107:AC122)</f>
        <v>3</v>
      </c>
      <c r="AD123" s="180">
        <f t="shared" si="52"/>
        <v>0</v>
      </c>
      <c r="AE123" s="168">
        <f>M123-J123</f>
        <v>-211.44282614507028</v>
      </c>
      <c r="AF123" s="141">
        <f>M123/J123</f>
        <v>0.89427858692746487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96" priority="3" operator="greaterThan">
      <formula>0</formula>
    </cfRule>
  </conditionalFormatting>
  <conditionalFormatting sqref="P5:P123 AE5:AE123">
    <cfRule type="cellIs" dxfId="95" priority="6" operator="lessThan">
      <formula>0</formula>
    </cfRule>
  </conditionalFormatting>
  <conditionalFormatting sqref="Q5:Q123 AF5:AF123">
    <cfRule type="cellIs" dxfId="94" priority="4" operator="greaterThan">
      <formula>1</formula>
    </cfRule>
    <cfRule type="cellIs" dxfId="93" priority="5" operator="lessThan">
      <formula>0.8</formula>
    </cfRule>
  </conditionalFormatting>
  <conditionalFormatting sqref="AG5 R5:R123 AG39:AG90">
    <cfRule type="cellIs" dxfId="92" priority="7" operator="lessThan">
      <formula>0.8</formula>
    </cfRule>
  </conditionalFormatting>
  <conditionalFormatting sqref="AG22">
    <cfRule type="cellIs" dxfId="91" priority="10" operator="lessThan">
      <formula>0.8</formula>
    </cfRule>
  </conditionalFormatting>
  <conditionalFormatting sqref="AG37">
    <cfRule type="cellIs" dxfId="90" priority="9" operator="lessThan">
      <formula>0.8</formula>
    </cfRule>
  </conditionalFormatting>
  <conditionalFormatting sqref="AG105">
    <cfRule type="cellIs" dxfId="89" priority="2" operator="lessThan">
      <formula>0.8</formula>
    </cfRule>
  </conditionalFormatting>
  <conditionalFormatting sqref="AG107:AG123">
    <cfRule type="cellIs" dxfId="88" priority="1" operator="lessThan">
      <formula>0.8</formula>
    </cfRule>
  </conditionalFormatting>
  <dataValidations count="1">
    <dataValidation type="list" allowBlank="1" showInputMessage="1" showErrorMessage="1" sqref="AA5:AB123" xr:uid="{5AE5C77C-CE92-46F5-93CF-775CBD044B9B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41388-4828-4776-8C0E-0DCD8464B7FD}">
  <sheetPr codeName="工作表73">
    <tabColor theme="9" tint="0.59999389629810485"/>
  </sheetPr>
  <dimension ref="B1:AR42"/>
  <sheetViews>
    <sheetView zoomScale="70" zoomScaleNormal="70" workbookViewId="0">
      <selection activeCell="T22" sqref="T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222</v>
      </c>
      <c r="D3" s="266"/>
      <c r="E3" s="3" t="s">
        <v>2</v>
      </c>
      <c r="F3" s="267">
        <f>'0404(18度C)'!D1+'0404(4度C)'!D1</f>
        <v>114970</v>
      </c>
      <c r="G3" s="268"/>
      <c r="H3" s="3" t="s">
        <v>3</v>
      </c>
      <c r="I3" s="269">
        <f>'0404(18度C)'!F1+'0404(4度C)'!F1</f>
        <v>3467991.8800000004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461.03267832208849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714.35118762952334</v>
      </c>
      <c r="N6" s="246"/>
      <c r="O6" s="232">
        <f>'0404(4度C)'!Y2</f>
        <v>0</v>
      </c>
      <c r="P6" s="232">
        <f>'0404(4度C)'!Z2</f>
        <v>0</v>
      </c>
      <c r="Q6" s="232">
        <f>'0404(4度C)'!AC2</f>
        <v>35</v>
      </c>
      <c r="R6" s="232">
        <f>'0404(4度C)'!AD2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410.99928332311958</v>
      </c>
      <c r="F7" s="240" t="e">
        <f>AVERAGE(#REF!,D15:K15)</f>
        <v>#REF!</v>
      </c>
      <c r="G7" s="241">
        <f>AVERAGE(D15:K15)</f>
        <v>119.04691004654674</v>
      </c>
      <c r="H7" s="242"/>
      <c r="I7" s="241">
        <f>AVERAGE(L15:O15)</f>
        <v>82.486101855949315</v>
      </c>
      <c r="J7" s="242"/>
      <c r="K7" s="241">
        <f>AVERAGE(D33:O33)</f>
        <v>662.02435485245474</v>
      </c>
      <c r="L7" s="242"/>
      <c r="M7" s="241">
        <f>AVERAGE(P33:X33)</f>
        <v>635.555203288401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0.89023695662957447</v>
      </c>
      <c r="F8" s="236" t="e">
        <f>AVERAGE(D16:K16,#REF!)</f>
        <v>#REF!</v>
      </c>
      <c r="G8" s="225">
        <f>AVERAGE(D16:K16)</f>
        <v>0.89242162174637951</v>
      </c>
      <c r="H8" s="226"/>
      <c r="I8" s="225">
        <f>AVERAGE(L16:O16)</f>
        <v>0.88604297538511734</v>
      </c>
      <c r="J8" s="226"/>
      <c r="K8" s="225">
        <f>AVERAGE(D34:O34)</f>
        <v>0.89194300035255103</v>
      </c>
      <c r="L8" s="226"/>
      <c r="M8" s="225">
        <f>AVERAGE(P34:X34)</f>
        <v>0.8890652227923912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75.48813885866663</v>
      </c>
      <c r="F15" s="35">
        <v>82.141009175101502</v>
      </c>
      <c r="G15" s="35">
        <v>73.227161350405098</v>
      </c>
      <c r="H15" s="35">
        <v>245.33133080201375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80.321787855874504</v>
      </c>
      <c r="N15" s="35">
        <v>89.374478309748028</v>
      </c>
      <c r="O15" s="38">
        <v>77.762039402225398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0.89327630982755524</v>
      </c>
      <c r="F16" s="43">
        <f t="shared" si="0"/>
        <v>0.88301584863234117</v>
      </c>
      <c r="G16" s="43">
        <f t="shared" si="0"/>
        <v>0.89093046309659529</v>
      </c>
      <c r="H16" s="43">
        <f t="shared" si="0"/>
        <v>0.90246386542902635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0.89246430950971667</v>
      </c>
      <c r="N16" s="43">
        <f t="shared" si="1"/>
        <v>0.87140116352004326</v>
      </c>
      <c r="O16" s="46">
        <f t="shared" si="1"/>
        <v>0.89426345312559208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0.29166666666666669</v>
      </c>
      <c r="G17" s="48">
        <v>0.29200231481481481</v>
      </c>
      <c r="H17" s="48">
        <v>0.25019675925925927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0.70863425925925927</v>
      </c>
      <c r="N17" s="48">
        <v>0.70833333333333337</v>
      </c>
      <c r="O17" s="50">
        <v>0.70851851851851855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0.47152777777777777</v>
      </c>
      <c r="F18" s="48">
        <v>0.4670023148148148</v>
      </c>
      <c r="G18" s="48">
        <v>0.4377314814814815</v>
      </c>
      <c r="H18" s="48">
        <v>0.45555555555555555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0.80008101851851854</v>
      </c>
      <c r="N18" s="48">
        <v>0.76344907407407403</v>
      </c>
      <c r="O18" s="50">
        <v>0.81805555555555554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7</v>
      </c>
      <c r="F21" s="52">
        <v>4</v>
      </c>
      <c r="G21" s="52">
        <v>6</v>
      </c>
      <c r="H21" s="52">
        <v>8</v>
      </c>
      <c r="I21" s="52"/>
      <c r="J21" s="52"/>
      <c r="K21" s="53"/>
      <c r="L21" s="54"/>
      <c r="M21" s="55">
        <v>4</v>
      </c>
      <c r="N21" s="52">
        <v>3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977.77777777777783</v>
      </c>
      <c r="X32" s="31">
        <v>856.09756097560978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290.19022996546067</v>
      </c>
      <c r="H33" s="35">
        <v>390.18277545244149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990.212765957447</v>
      </c>
      <c r="N33" s="35">
        <v>892.73830628820576</v>
      </c>
      <c r="O33" s="35">
        <v>746.7976965987192</v>
      </c>
      <c r="P33" s="34">
        <v>265.39895816144929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648.02825268318929</v>
      </c>
      <c r="W33" s="35">
        <v>871.1277886913756</v>
      </c>
      <c r="X33" s="38">
        <v>757.66581361758983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0.88253729731763819</v>
      </c>
      <c r="H34" s="43">
        <f>H33/H32</f>
        <v>0.90042178950563423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0.90019342359767907</v>
      </c>
      <c r="N34" s="43">
        <f>N33/N32</f>
        <v>0.88751761443856714</v>
      </c>
      <c r="O34" s="43">
        <f>O33/O32</f>
        <v>0.88904487690323719</v>
      </c>
      <c r="P34" s="42">
        <f>P33/P32</f>
        <v>0.88466319387149761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0.89564880452148121</v>
      </c>
      <c r="W34" s="43">
        <f>W33/W32</f>
        <v>0.89092614752527044</v>
      </c>
      <c r="X34" s="46">
        <f>X33/X32</f>
        <v>0.88502274525131575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0.2917939814814815</v>
      </c>
      <c r="H35" s="48">
        <v>0.29168981481481482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0.25012731481481482</v>
      </c>
      <c r="O35" s="48">
        <v>0.25009259259259259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0.7085069444444444</v>
      </c>
      <c r="W35" s="48">
        <v>0.70834490740740741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0.41041666666666665</v>
      </c>
      <c r="H36" s="48">
        <v>0.31666666666666665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0.38680555555555557</v>
      </c>
      <c r="N36" s="48">
        <v>0.43990740740740741</v>
      </c>
      <c r="O36" s="48">
        <v>0.43089120370370371</v>
      </c>
      <c r="P36" s="47">
        <v>0.82456018518518515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0.77799768518518519</v>
      </c>
      <c r="W36" s="48">
        <v>1.0729166666666667</v>
      </c>
      <c r="X36" s="50">
        <v>1.0673611111111112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3.375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F54AA-A574-4AF2-AA31-11530810868D}">
  <sheetPr codeName="工作表74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P31" sqref="P31"/>
      <selection pane="bottomLeft" activeCell="P31" sqref="P3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76470</v>
      </c>
      <c r="E1" s="88" t="s">
        <v>3</v>
      </c>
      <c r="F1" s="89">
        <f>SUM(G5:G157)</f>
        <v>1494389.4900000002</v>
      </c>
      <c r="G1" s="90" t="s">
        <v>84</v>
      </c>
      <c r="H1" s="91">
        <f>L21+L38+L55+L72+L89+L106+L123+L140+L157</f>
        <v>49.958333333333336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46116</v>
      </c>
      <c r="B2" s="343"/>
      <c r="C2" s="92" t="s">
        <v>40</v>
      </c>
      <c r="D2" s="93">
        <f>AVERAGE(N21,N38,N55,N72,N89,N106,N123,N140,N157)</f>
        <v>650.26028749065313</v>
      </c>
      <c r="E2" s="93" t="s">
        <v>91</v>
      </c>
      <c r="F2" s="94">
        <f>F1/D1</f>
        <v>19.542166732051786</v>
      </c>
      <c r="G2" s="95" t="s">
        <v>92</v>
      </c>
      <c r="H2" s="96">
        <f>COUNT(H5:H157)</f>
        <v>7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445</v>
      </c>
      <c r="G5" s="148">
        <f t="shared" ref="G5:G10" si="0">E5*F5</f>
        <v>7952.1500000000005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2259.520451339924</v>
      </c>
      <c r="N5" s="152">
        <f t="shared" ref="N5:N10" si="2">M5/L5</f>
        <v>376.58674188998731</v>
      </c>
      <c r="O5" s="154">
        <f t="shared" ref="O5:O10" si="3">L5-I5</f>
        <v>0</v>
      </c>
      <c r="P5" s="155">
        <f t="shared" ref="P5:P10" si="4">N5-K5</f>
        <v>-40.079924776679377</v>
      </c>
      <c r="Q5" s="156">
        <f t="shared" ref="Q5:Q10" si="5">N5/K5</f>
        <v>0.90380818053596945</v>
      </c>
      <c r="R5" s="292">
        <f>Q21</f>
        <v>0.88253729731763819</v>
      </c>
      <c r="S5" s="157">
        <v>0.2917939814814815</v>
      </c>
      <c r="T5" s="158">
        <v>0.3</v>
      </c>
      <c r="U5" s="159"/>
      <c r="V5" s="160">
        <v>11.816666666666622</v>
      </c>
      <c r="W5" s="161"/>
      <c r="X5" s="162"/>
      <c r="Y5" s="295"/>
      <c r="Z5" s="296"/>
      <c r="AA5" s="115">
        <f t="shared" ref="AA5:AA10" si="6">M5-J5</f>
        <v>-240.47954866007603</v>
      </c>
      <c r="AB5" s="156">
        <f t="shared" ref="AB5:AB10" si="7">M5/J5</f>
        <v>0.90380818053596956</v>
      </c>
      <c r="AC5" s="277">
        <f>AB21</f>
        <v>0.88253729731763819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1067</v>
      </c>
      <c r="G6" s="103">
        <f t="shared" si="0"/>
        <v>21019.899999999998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2259.5294117647054</v>
      </c>
      <c r="N6" s="106">
        <f t="shared" si="2"/>
        <v>376.58823529411757</v>
      </c>
      <c r="O6" s="108">
        <f t="shared" si="3"/>
        <v>0</v>
      </c>
      <c r="P6" s="109">
        <f t="shared" si="4"/>
        <v>-40.078431372549119</v>
      </c>
      <c r="Q6" s="110">
        <f t="shared" si="5"/>
        <v>0.90381176470588209</v>
      </c>
      <c r="R6" s="293"/>
      <c r="S6" s="47">
        <v>0.3034722222222222</v>
      </c>
      <c r="T6" s="48">
        <v>0.32314814814814813</v>
      </c>
      <c r="U6" s="111">
        <v>4.9999999999999822</v>
      </c>
      <c r="V6" s="112">
        <v>28.333333333333339</v>
      </c>
      <c r="W6" s="113"/>
      <c r="X6" s="116"/>
      <c r="Y6" s="282"/>
      <c r="Z6" s="283"/>
      <c r="AA6" s="117">
        <f t="shared" si="6"/>
        <v>-240.4705882352946</v>
      </c>
      <c r="AB6" s="110">
        <f t="shared" si="7"/>
        <v>0.9038117647058822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1634</v>
      </c>
      <c r="G7" s="103">
        <f t="shared" si="0"/>
        <v>48774.9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3147.3515248796157</v>
      </c>
      <c r="N7" s="106">
        <f t="shared" si="2"/>
        <v>262.27929373996795</v>
      </c>
      <c r="O7" s="108">
        <f t="shared" si="3"/>
        <v>0</v>
      </c>
      <c r="P7" s="109">
        <f t="shared" si="4"/>
        <v>-37.720706260032046</v>
      </c>
      <c r="Q7" s="110">
        <f t="shared" si="5"/>
        <v>0.87426431246655989</v>
      </c>
      <c r="R7" s="293"/>
      <c r="S7" s="47">
        <v>0.32708333333333334</v>
      </c>
      <c r="T7" s="48">
        <v>0.34871527777777778</v>
      </c>
      <c r="U7" s="111">
        <v>5.6666666666666998</v>
      </c>
      <c r="V7" s="112">
        <v>31.149999999999991</v>
      </c>
      <c r="W7" s="113"/>
      <c r="X7" s="116"/>
      <c r="Y7" s="282"/>
      <c r="Z7" s="283"/>
      <c r="AA7" s="117">
        <f t="shared" si="6"/>
        <v>-452.64847512038432</v>
      </c>
      <c r="AB7" s="110">
        <f t="shared" si="7"/>
        <v>0.87426431246655989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1551</v>
      </c>
      <c r="G8" s="103">
        <f t="shared" si="0"/>
        <v>45785.52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3147.4633596392323</v>
      </c>
      <c r="N8" s="106">
        <f t="shared" si="2"/>
        <v>262.28861330326936</v>
      </c>
      <c r="O8" s="108">
        <f t="shared" si="3"/>
        <v>0</v>
      </c>
      <c r="P8" s="109">
        <f t="shared" si="4"/>
        <v>-37.711386696730642</v>
      </c>
      <c r="Q8" s="110">
        <f t="shared" si="5"/>
        <v>0.87429537767756449</v>
      </c>
      <c r="R8" s="293"/>
      <c r="S8" s="47">
        <v>0.35238425925925926</v>
      </c>
      <c r="T8" s="48">
        <v>0.37291666666666667</v>
      </c>
      <c r="U8" s="111">
        <v>5.2833333333333332</v>
      </c>
      <c r="V8" s="112">
        <v>29.566666666666677</v>
      </c>
      <c r="W8" s="113"/>
      <c r="X8" s="116"/>
      <c r="Y8" s="282"/>
      <c r="Z8" s="283"/>
      <c r="AA8" s="117">
        <f t="shared" si="6"/>
        <v>-452.53664036076771</v>
      </c>
      <c r="AB8" s="110">
        <f t="shared" si="7"/>
        <v>0.87429537767756449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967</v>
      </c>
      <c r="G9" s="103">
        <f t="shared" si="0"/>
        <v>24793.88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3182.0840950639808</v>
      </c>
      <c r="N9" s="106">
        <f t="shared" si="2"/>
        <v>289.28037227854372</v>
      </c>
      <c r="O9" s="108">
        <f t="shared" si="3"/>
        <v>0</v>
      </c>
      <c r="P9" s="109">
        <f t="shared" si="4"/>
        <v>-37.992354994183529</v>
      </c>
      <c r="Q9" s="110">
        <f t="shared" si="5"/>
        <v>0.88391224862888362</v>
      </c>
      <c r="R9" s="293"/>
      <c r="S9" s="47">
        <v>0.37638888888888888</v>
      </c>
      <c r="T9" s="48">
        <v>0.38905092592592594</v>
      </c>
      <c r="U9" s="111">
        <v>4.9999999999999822</v>
      </c>
      <c r="V9" s="112">
        <v>18.233333333333359</v>
      </c>
      <c r="W9" s="113"/>
      <c r="X9" s="116"/>
      <c r="Y9" s="282"/>
      <c r="Z9" s="283"/>
      <c r="AA9" s="117">
        <f t="shared" si="6"/>
        <v>-417.91590493601916</v>
      </c>
      <c r="AB9" s="110">
        <f t="shared" si="7"/>
        <v>0.88391224862888351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1343</v>
      </c>
      <c r="G10" s="121">
        <f t="shared" si="0"/>
        <v>38369.51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3125.2747252747249</v>
      </c>
      <c r="N10" s="106">
        <f t="shared" si="2"/>
        <v>260.43956043956041</v>
      </c>
      <c r="O10" s="108">
        <f t="shared" si="3"/>
        <v>0</v>
      </c>
      <c r="P10" s="109">
        <f t="shared" si="4"/>
        <v>-39.56043956043959</v>
      </c>
      <c r="Q10" s="110">
        <f t="shared" si="5"/>
        <v>0.86813186813186805</v>
      </c>
      <c r="R10" s="293"/>
      <c r="S10" s="47">
        <v>0.39251157407407405</v>
      </c>
      <c r="T10" s="48">
        <v>0.41041666666666665</v>
      </c>
      <c r="U10" s="111">
        <v>4.9833333333332863</v>
      </c>
      <c r="V10" s="112">
        <v>25.783333333333339</v>
      </c>
      <c r="W10" s="113"/>
      <c r="X10" s="116"/>
      <c r="Y10" s="282"/>
      <c r="Z10" s="283"/>
      <c r="AA10" s="117">
        <f t="shared" si="6"/>
        <v>-474.72527472527509</v>
      </c>
      <c r="AB10" s="110">
        <f t="shared" si="7"/>
        <v>0.86813186813186805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2853.5372613270301</v>
      </c>
      <c r="N21" s="138">
        <f>M21/L21</f>
        <v>290.19022996546067</v>
      </c>
      <c r="O21" s="139">
        <f>L21-I21</f>
        <v>0</v>
      </c>
      <c r="P21" s="140">
        <f>N21-K21</f>
        <v>-38.623329356573208</v>
      </c>
      <c r="Q21" s="141">
        <f>N21/K21</f>
        <v>0.88253729731763819</v>
      </c>
      <c r="R21" s="294"/>
      <c r="S21" s="142">
        <f>S5</f>
        <v>0.2917939814814815</v>
      </c>
      <c r="T21" s="143">
        <f>INDEX(T5:T20,COUNTA(T5:T20))</f>
        <v>0.41041666666666665</v>
      </c>
      <c r="U21" s="144"/>
      <c r="V21" s="166"/>
      <c r="W21" s="167"/>
      <c r="X21" s="138"/>
      <c r="Y21" s="285"/>
      <c r="Z21" s="286"/>
      <c r="AA21" s="168">
        <f>M21-J21</f>
        <v>-379.79607200630335</v>
      </c>
      <c r="AB21" s="141">
        <f>M21/J21</f>
        <v>0.88253729731763819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545</v>
      </c>
      <c r="G22" s="148">
        <f t="shared" ref="G22:G23" si="12">E22*F22</f>
        <v>7646.3499999999995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2341.2887828162338</v>
      </c>
      <c r="N22" s="152">
        <f>M22/L22</f>
        <v>390.21479713603895</v>
      </c>
      <c r="O22" s="154">
        <f>L22-I22</f>
        <v>0</v>
      </c>
      <c r="P22" s="155">
        <f>N22-K22</f>
        <v>-43.118536197294361</v>
      </c>
      <c r="Q22" s="156">
        <f>N22/K22</f>
        <v>0.90049568569855143</v>
      </c>
      <c r="R22" s="292">
        <f>Q38</f>
        <v>0.90042178950563423</v>
      </c>
      <c r="S22" s="157">
        <v>0.29168981481481482</v>
      </c>
      <c r="T22" s="158">
        <v>0.30138888888888887</v>
      </c>
      <c r="U22" s="159"/>
      <c r="V22" s="160">
        <v>13.966666666666638</v>
      </c>
      <c r="W22" s="158"/>
      <c r="X22" s="169"/>
      <c r="Y22" s="295"/>
      <c r="Z22" s="296"/>
      <c r="AA22" s="115">
        <f>M22-J22</f>
        <v>-258.71121718376617</v>
      </c>
      <c r="AB22" s="156">
        <f>M22/J22</f>
        <v>0.90049568569855143</v>
      </c>
      <c r="AC22" s="277">
        <f>AB38</f>
        <v>0.90042178950563412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647</v>
      </c>
      <c r="G23" s="103">
        <f t="shared" si="12"/>
        <v>9375.0300000000007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2340.9045226130638</v>
      </c>
      <c r="N23" s="106">
        <f>M23/L23</f>
        <v>390.15075376884397</v>
      </c>
      <c r="O23" s="108">
        <f>L23-I23</f>
        <v>0</v>
      </c>
      <c r="P23" s="109">
        <f>N23-K23</f>
        <v>-43.182579564489345</v>
      </c>
      <c r="Q23" s="110">
        <f>N23/K23</f>
        <v>0.90034789331271692</v>
      </c>
      <c r="R23" s="293"/>
      <c r="S23" s="47">
        <v>0.30515046296296294</v>
      </c>
      <c r="T23" s="48">
        <v>0.31666666666666665</v>
      </c>
      <c r="U23" s="111">
        <v>5.4166666666666607</v>
      </c>
      <c r="V23" s="112">
        <v>16.583333333333343</v>
      </c>
      <c r="W23" s="113"/>
      <c r="X23" s="13"/>
      <c r="Y23" s="282"/>
      <c r="Z23" s="283"/>
      <c r="AA23" s="117">
        <f>M23-J23</f>
        <v>-259.09547738693618</v>
      </c>
      <c r="AB23" s="110">
        <f>M23/J23</f>
        <v>0.90034789331271681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2341.0966527146488</v>
      </c>
      <c r="N38" s="138">
        <f>M38/L38</f>
        <v>390.18277545244149</v>
      </c>
      <c r="O38" s="139">
        <f>L38-I38</f>
        <v>0</v>
      </c>
      <c r="P38" s="140">
        <f>N38-K38</f>
        <v>-43.150557880891824</v>
      </c>
      <c r="Q38" s="141">
        <f>N38/K38</f>
        <v>0.90042178950563423</v>
      </c>
      <c r="R38" s="294"/>
      <c r="S38" s="142">
        <f>S22</f>
        <v>0.29168981481481482</v>
      </c>
      <c r="T38" s="143">
        <f>INDEX(T22:T37,COUNTA(T22:T37))</f>
        <v>0.31666666666666665</v>
      </c>
      <c r="U38" s="144"/>
      <c r="V38" s="166"/>
      <c r="W38" s="167"/>
      <c r="X38" s="138"/>
      <c r="Y38" s="285"/>
      <c r="Z38" s="286"/>
      <c r="AA38" s="168">
        <f>M38-J38</f>
        <v>-258.90334728535117</v>
      </c>
      <c r="AB38" s="141">
        <f>M38/J38</f>
        <v>0.90042178950563412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2327</v>
      </c>
      <c r="G39" s="148">
        <f t="shared" ref="G39" si="16">E39*F39</f>
        <v>43119.310000000005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2970.6382978723409</v>
      </c>
      <c r="N39" s="152">
        <f>M39/L39</f>
        <v>990.212765957447</v>
      </c>
      <c r="O39" s="154">
        <f>L39-I39</f>
        <v>0</v>
      </c>
      <c r="P39" s="155">
        <f>N39-K39</f>
        <v>-109.787234042553</v>
      </c>
      <c r="Q39" s="156">
        <f>N39/K39</f>
        <v>0.90019342359767907</v>
      </c>
      <c r="R39" s="292">
        <f>Q55</f>
        <v>0.90019342359767907</v>
      </c>
      <c r="S39" s="157">
        <v>0.35416666666666669</v>
      </c>
      <c r="T39" s="158">
        <v>0.38680555555555557</v>
      </c>
      <c r="U39" s="159"/>
      <c r="V39" s="160">
        <v>46.999999999999993</v>
      </c>
      <c r="W39" s="161"/>
      <c r="X39" s="162"/>
      <c r="Y39" s="295"/>
      <c r="Z39" s="296"/>
      <c r="AA39" s="115">
        <f>M39-J39</f>
        <v>-329.3617021276591</v>
      </c>
      <c r="AB39" s="156">
        <f>M39/J39</f>
        <v>0.90019342359767907</v>
      </c>
      <c r="AC39" s="277">
        <f>AB55</f>
        <v>0.90019342359767907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2970.6382978723409</v>
      </c>
      <c r="N55" s="138">
        <f t="shared" ref="N55:N60" si="20">M55/L55</f>
        <v>990.212765957447</v>
      </c>
      <c r="O55" s="139">
        <f t="shared" ref="O55:O60" si="21">L55-I55</f>
        <v>0</v>
      </c>
      <c r="P55" s="140">
        <f t="shared" ref="P55:P60" si="22">N55-K55</f>
        <v>-109.787234042553</v>
      </c>
      <c r="Q55" s="141">
        <f t="shared" ref="Q55:Q60" si="23">N55/K55</f>
        <v>0.90019342359767907</v>
      </c>
      <c r="R55" s="294"/>
      <c r="S55" s="142">
        <f>S39</f>
        <v>0.35416666666666669</v>
      </c>
      <c r="T55" s="143">
        <f>INDEX(T39:T54,COUNTA(T39:T54))</f>
        <v>0.38680555555555557</v>
      </c>
      <c r="U55" s="144"/>
      <c r="V55" s="166"/>
      <c r="W55" s="99"/>
      <c r="X55" s="69"/>
      <c r="Y55" s="285"/>
      <c r="Z55" s="286"/>
      <c r="AA55" s="168">
        <f t="shared" ref="AA55:AA60" si="24">M55-J55</f>
        <v>-329.3617021276591</v>
      </c>
      <c r="AB55" s="141">
        <f t="shared" ref="AB55:AB60" si="25">M55/J55</f>
        <v>0.90019342359767907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785</v>
      </c>
      <c r="G56" s="148">
        <f t="shared" ref="G56:G60" si="26">E56*F56</f>
        <v>14271.3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3178.8526434195674</v>
      </c>
      <c r="N56" s="152">
        <f t="shared" si="20"/>
        <v>1059.6175478065225</v>
      </c>
      <c r="O56" s="154">
        <f t="shared" si="21"/>
        <v>0</v>
      </c>
      <c r="P56" s="155">
        <f t="shared" si="22"/>
        <v>-140.38245219347755</v>
      </c>
      <c r="Q56" s="156">
        <f t="shared" si="23"/>
        <v>0.883014623172102</v>
      </c>
      <c r="R56" s="292">
        <f>Q72</f>
        <v>0.88751761443856714</v>
      </c>
      <c r="S56" s="157">
        <v>0.25012731481481482</v>
      </c>
      <c r="T56" s="158">
        <v>0.26041666666666669</v>
      </c>
      <c r="U56" s="159"/>
      <c r="V56" s="160">
        <v>14.816666666666691</v>
      </c>
      <c r="W56" s="161"/>
      <c r="X56" s="162"/>
      <c r="Y56" s="295"/>
      <c r="Z56" s="296"/>
      <c r="AA56" s="115">
        <f t="shared" si="24"/>
        <v>-421.14735658043264</v>
      </c>
      <c r="AB56" s="156">
        <f t="shared" si="25"/>
        <v>0.883014623172102</v>
      </c>
      <c r="AC56" s="277">
        <f>AB72</f>
        <v>0.88751761443856714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1670</v>
      </c>
      <c r="G57" s="103">
        <f t="shared" si="26"/>
        <v>30360.6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3175.9112519809773</v>
      </c>
      <c r="N57" s="106">
        <f t="shared" si="20"/>
        <v>1058.6370839936592</v>
      </c>
      <c r="O57" s="108">
        <f t="shared" si="21"/>
        <v>0</v>
      </c>
      <c r="P57" s="109">
        <f t="shared" si="22"/>
        <v>-141.36291600634081</v>
      </c>
      <c r="Q57" s="110">
        <f t="shared" si="23"/>
        <v>0.88219756999471599</v>
      </c>
      <c r="R57" s="293"/>
      <c r="S57" s="47">
        <v>0.27114583333333331</v>
      </c>
      <c r="T57" s="48">
        <v>0.29305555555555557</v>
      </c>
      <c r="U57" s="111">
        <v>15.449999999999937</v>
      </c>
      <c r="V57" s="112">
        <v>31.550000000000054</v>
      </c>
      <c r="W57" s="113"/>
      <c r="X57" s="116"/>
      <c r="Y57" s="282"/>
      <c r="Z57" s="283"/>
      <c r="AA57" s="117">
        <f t="shared" si="24"/>
        <v>-424.08874801902266</v>
      </c>
      <c r="AB57" s="110">
        <f t="shared" si="25"/>
        <v>0.88219756999471588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822</v>
      </c>
      <c r="G58" s="103">
        <f t="shared" si="26"/>
        <v>18314.16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2947.4103585657458</v>
      </c>
      <c r="N58" s="106">
        <f t="shared" si="20"/>
        <v>589.48207171314914</v>
      </c>
      <c r="O58" s="108">
        <f t="shared" si="21"/>
        <v>0</v>
      </c>
      <c r="P58" s="109">
        <f t="shared" si="22"/>
        <v>-70.517928286850861</v>
      </c>
      <c r="Q58" s="110">
        <f t="shared" si="23"/>
        <v>0.89315465411083206</v>
      </c>
      <c r="R58" s="293"/>
      <c r="S58" s="47">
        <v>0.30435185185185187</v>
      </c>
      <c r="T58" s="48">
        <v>0.31597222222222221</v>
      </c>
      <c r="U58" s="111">
        <v>16.26666666666668</v>
      </c>
      <c r="V58" s="112">
        <v>16.733333333333285</v>
      </c>
      <c r="W58" s="113"/>
      <c r="X58" s="116"/>
      <c r="Y58" s="282"/>
      <c r="Z58" s="283"/>
      <c r="AA58" s="117">
        <f t="shared" si="24"/>
        <v>-352.58964143425419</v>
      </c>
      <c r="AB58" s="110">
        <f t="shared" si="25"/>
        <v>0.89315465411083206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3127</v>
      </c>
      <c r="G59" s="103">
        <f t="shared" si="26"/>
        <v>43871.81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2700.2158791077013</v>
      </c>
      <c r="N59" s="106">
        <f t="shared" si="20"/>
        <v>900.07195970256714</v>
      </c>
      <c r="O59" s="108">
        <f t="shared" si="21"/>
        <v>0</v>
      </c>
      <c r="P59" s="109">
        <f t="shared" si="22"/>
        <v>-99.928040297432858</v>
      </c>
      <c r="Q59" s="110">
        <f t="shared" si="23"/>
        <v>0.90007195970256715</v>
      </c>
      <c r="R59" s="293"/>
      <c r="S59" s="47">
        <v>0.3263888888888889</v>
      </c>
      <c r="T59" s="48">
        <v>0.37464120370370368</v>
      </c>
      <c r="U59" s="111">
        <v>15.000000000000027</v>
      </c>
      <c r="V59" s="112">
        <v>69.483333333333292</v>
      </c>
      <c r="W59" s="113"/>
      <c r="X59" s="116"/>
      <c r="Y59" s="282"/>
      <c r="Z59" s="283"/>
      <c r="AA59" s="117">
        <f t="shared" si="24"/>
        <v>-299.78412089229869</v>
      </c>
      <c r="AB59" s="110">
        <f t="shared" si="25"/>
        <v>0.90007195970256715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4204</v>
      </c>
      <c r="G60" s="103">
        <f t="shared" si="26"/>
        <v>60033.119999999995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3174.1610738255044</v>
      </c>
      <c r="N60" s="106">
        <f t="shared" si="20"/>
        <v>1058.0536912751681</v>
      </c>
      <c r="O60" s="108">
        <f t="shared" si="21"/>
        <v>0</v>
      </c>
      <c r="P60" s="109">
        <f t="shared" si="22"/>
        <v>-141.94630872483185</v>
      </c>
      <c r="Q60" s="110">
        <f t="shared" si="23"/>
        <v>0.88171140939597348</v>
      </c>
      <c r="R60" s="293"/>
      <c r="S60" s="47">
        <v>0.38472222222222224</v>
      </c>
      <c r="T60" s="48">
        <v>0.43990740740740741</v>
      </c>
      <c r="U60" s="111">
        <v>14.516666666666724</v>
      </c>
      <c r="V60" s="112">
        <v>79.46666666666664</v>
      </c>
      <c r="W60" s="113"/>
      <c r="X60" s="116"/>
      <c r="Y60" s="282"/>
      <c r="Z60" s="283"/>
      <c r="AA60" s="117">
        <f t="shared" si="24"/>
        <v>-425.83892617449555</v>
      </c>
      <c r="AB60" s="110">
        <f t="shared" si="25"/>
        <v>0.88171140939597348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3035.3102413798997</v>
      </c>
      <c r="N72" s="138">
        <f t="shared" ref="N72:N77" si="31">M72/L72</f>
        <v>892.73830628820576</v>
      </c>
      <c r="O72" s="139">
        <f t="shared" ref="O72:O77" si="32">L72-I72</f>
        <v>0</v>
      </c>
      <c r="P72" s="140">
        <f t="shared" ref="P72:P77" si="33">N72-K72</f>
        <v>-113.1440466529707</v>
      </c>
      <c r="Q72" s="141">
        <f t="shared" ref="Q72:Q77" si="34">N72/K72</f>
        <v>0.88751761443856714</v>
      </c>
      <c r="R72" s="294"/>
      <c r="S72" s="142">
        <f>S56</f>
        <v>0.25012731481481482</v>
      </c>
      <c r="T72" s="143">
        <f>INDEX(T56:T71,COUNTA(T56:T71))</f>
        <v>0.43990740740740741</v>
      </c>
      <c r="U72" s="144"/>
      <c r="V72" s="166"/>
      <c r="W72" s="99"/>
      <c r="X72" s="69"/>
      <c r="Y72" s="285"/>
      <c r="Z72" s="286"/>
      <c r="AA72" s="168">
        <f t="shared" ref="AA72:AA77" si="35">M72-J72</f>
        <v>-384.68975862010029</v>
      </c>
      <c r="AB72" s="141">
        <f t="shared" ref="AB72:AB77" si="36">M72/J72</f>
        <v>0.88751761443856714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926</v>
      </c>
      <c r="G73" s="148">
        <f t="shared" ref="G73:G77" si="37">E73*F73</f>
        <v>23177.780000000002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2944.8763250883362</v>
      </c>
      <c r="N73" s="152">
        <f t="shared" si="31"/>
        <v>736.21908127208405</v>
      </c>
      <c r="O73" s="154">
        <f t="shared" si="32"/>
        <v>0</v>
      </c>
      <c r="P73" s="155">
        <f t="shared" si="33"/>
        <v>-88.780918727915946</v>
      </c>
      <c r="Q73" s="156">
        <f t="shared" si="34"/>
        <v>0.89238676517828375</v>
      </c>
      <c r="R73" s="292">
        <f>Q89</f>
        <v>0.88904487690323719</v>
      </c>
      <c r="S73" s="157">
        <v>0.25009259259259259</v>
      </c>
      <c r="T73" s="158">
        <v>0.26319444444444445</v>
      </c>
      <c r="U73" s="159"/>
      <c r="V73" s="160">
        <v>18.866666666666685</v>
      </c>
      <c r="W73" s="158"/>
      <c r="X73" s="169"/>
      <c r="Y73" s="295"/>
      <c r="Z73" s="296"/>
      <c r="AA73" s="115">
        <f t="shared" si="35"/>
        <v>-355.12367491166378</v>
      </c>
      <c r="AB73" s="156">
        <f t="shared" si="36"/>
        <v>0.89238676517828375</v>
      </c>
      <c r="AC73" s="277">
        <f>AB89</f>
        <v>0.88904487690323719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1281</v>
      </c>
      <c r="G74" s="103">
        <f t="shared" si="37"/>
        <v>31794.420000000002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2942.9483088704587</v>
      </c>
      <c r="N74" s="106">
        <f t="shared" si="31"/>
        <v>735.73707721761468</v>
      </c>
      <c r="O74" s="108">
        <f t="shared" si="32"/>
        <v>0</v>
      </c>
      <c r="P74" s="109">
        <f t="shared" si="33"/>
        <v>-89.262922782385317</v>
      </c>
      <c r="Q74" s="110">
        <f t="shared" si="34"/>
        <v>0.8918025178395329</v>
      </c>
      <c r="R74" s="293"/>
      <c r="S74" s="47">
        <v>0.27361111111111114</v>
      </c>
      <c r="T74" s="48">
        <v>0.29174768518518518</v>
      </c>
      <c r="U74" s="111">
        <v>15.000000000000027</v>
      </c>
      <c r="V74" s="112">
        <v>26.116666666666617</v>
      </c>
      <c r="W74" s="113"/>
      <c r="X74" s="13"/>
      <c r="Y74" s="282"/>
      <c r="Z74" s="283"/>
      <c r="AA74" s="117">
        <f t="shared" si="35"/>
        <v>-357.05169112954127</v>
      </c>
      <c r="AB74" s="110">
        <f t="shared" si="36"/>
        <v>0.8918025178395329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2206</v>
      </c>
      <c r="G75" s="103">
        <f t="shared" si="37"/>
        <v>39465.340000000004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3174.1007194244635</v>
      </c>
      <c r="N75" s="106">
        <f t="shared" si="31"/>
        <v>793.52517985611587</v>
      </c>
      <c r="O75" s="108">
        <f t="shared" si="32"/>
        <v>0</v>
      </c>
      <c r="P75" s="109">
        <f t="shared" si="33"/>
        <v>-106.47482014388413</v>
      </c>
      <c r="Q75" s="110">
        <f t="shared" si="34"/>
        <v>0.88169464428457323</v>
      </c>
      <c r="R75" s="293"/>
      <c r="S75" s="47">
        <v>0.30229166666666668</v>
      </c>
      <c r="T75" s="48">
        <v>0.33124999999999999</v>
      </c>
      <c r="U75" s="111">
        <v>15.183333333333362</v>
      </c>
      <c r="V75" s="112">
        <v>41.69999999999996</v>
      </c>
      <c r="W75" s="113"/>
      <c r="X75" s="13"/>
      <c r="Y75" s="282"/>
      <c r="Z75" s="283"/>
      <c r="AA75" s="117">
        <f t="shared" si="35"/>
        <v>-425.89928057553652</v>
      </c>
      <c r="AB75" s="110">
        <f t="shared" si="36"/>
        <v>0.88169464428457323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2052</v>
      </c>
      <c r="G76" s="103">
        <f t="shared" si="37"/>
        <v>61560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2699.9999999999991</v>
      </c>
      <c r="N76" s="106">
        <f t="shared" si="31"/>
        <v>899.99999999999966</v>
      </c>
      <c r="O76" s="108">
        <f t="shared" si="32"/>
        <v>0</v>
      </c>
      <c r="P76" s="109">
        <f t="shared" si="33"/>
        <v>-100.00000000000034</v>
      </c>
      <c r="Q76" s="110">
        <f t="shared" si="34"/>
        <v>0.89999999999999969</v>
      </c>
      <c r="R76" s="293"/>
      <c r="S76" s="47">
        <v>0.34263888888888888</v>
      </c>
      <c r="T76" s="48">
        <v>0.37430555555555556</v>
      </c>
      <c r="U76" s="111">
        <v>16.400000000000006</v>
      </c>
      <c r="V76" s="112">
        <v>45.600000000000016</v>
      </c>
      <c r="W76" s="113"/>
      <c r="X76" s="116"/>
      <c r="Y76" s="282"/>
      <c r="Z76" s="283"/>
      <c r="AA76" s="117">
        <f t="shared" si="35"/>
        <v>-300.00000000000091</v>
      </c>
      <c r="AB76" s="110">
        <f t="shared" si="36"/>
        <v>0.89999999999999969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3517</v>
      </c>
      <c r="G77" s="103">
        <f t="shared" si="37"/>
        <v>58593.22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3174.0285785911269</v>
      </c>
      <c r="N77" s="106">
        <f t="shared" si="31"/>
        <v>634.80571571822543</v>
      </c>
      <c r="O77" s="108">
        <f t="shared" si="32"/>
        <v>0</v>
      </c>
      <c r="P77" s="109">
        <f t="shared" si="33"/>
        <v>-85.194284281774571</v>
      </c>
      <c r="Q77" s="110">
        <f t="shared" si="34"/>
        <v>0.88167460516420193</v>
      </c>
      <c r="R77" s="293"/>
      <c r="S77" s="47">
        <v>0.38472222222222224</v>
      </c>
      <c r="T77" s="48">
        <v>0.43089120370370371</v>
      </c>
      <c r="U77" s="111">
        <v>15.000000000000027</v>
      </c>
      <c r="V77" s="112">
        <v>66.483333333333306</v>
      </c>
      <c r="W77" s="113"/>
      <c r="X77" s="116"/>
      <c r="Y77" s="282"/>
      <c r="Z77" s="283"/>
      <c r="AA77" s="117">
        <f t="shared" si="35"/>
        <v>-425.97142140887308</v>
      </c>
      <c r="AB77" s="110">
        <f t="shared" si="36"/>
        <v>0.88167460516420193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2987.1907863948768</v>
      </c>
      <c r="N89" s="138">
        <f t="shared" ref="N89:N95" si="41">M89/L89</f>
        <v>746.7976965987192</v>
      </c>
      <c r="O89" s="139">
        <f t="shared" ref="O89:O95" si="42">L89-I89</f>
        <v>0</v>
      </c>
      <c r="P89" s="140">
        <f t="shared" ref="P89:P95" si="43">N89-K89</f>
        <v>-93.202303401280801</v>
      </c>
      <c r="Q89" s="141">
        <f t="shared" ref="Q89:Q95" si="44">N89/K89</f>
        <v>0.88904487690323719</v>
      </c>
      <c r="R89" s="294"/>
      <c r="S89" s="142">
        <f>S73</f>
        <v>0.25009259259259259</v>
      </c>
      <c r="T89" s="143">
        <f>INDEX(T73:T88,COUNTA(T73:T88))</f>
        <v>0.43089120370370371</v>
      </c>
      <c r="U89" s="144"/>
      <c r="V89" s="166"/>
      <c r="W89" s="167"/>
      <c r="X89" s="138"/>
      <c r="Y89" s="285"/>
      <c r="Z89" s="286"/>
      <c r="AA89" s="168">
        <f t="shared" ref="AA89:AA95" si="45">M89-J89</f>
        <v>-372.8092136051232</v>
      </c>
      <c r="AB89" s="141">
        <f t="shared" ref="AB89:AB95" si="46">M89/J89</f>
        <v>0.88904487690323719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1129</v>
      </c>
      <c r="G90" s="148">
        <f t="shared" ref="G90:G95" si="47">E90*F90</f>
        <v>28947.56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8">F90/V90*60</f>
        <v>3182.7721221613119</v>
      </c>
      <c r="N90" s="152">
        <f t="shared" si="41"/>
        <v>289.34292019648291</v>
      </c>
      <c r="O90" s="154">
        <f t="shared" si="42"/>
        <v>0</v>
      </c>
      <c r="P90" s="155">
        <f t="shared" si="43"/>
        <v>-37.929807076244344</v>
      </c>
      <c r="Q90" s="156">
        <f t="shared" si="44"/>
        <v>0.8841033672670312</v>
      </c>
      <c r="R90" s="292">
        <f>Q106</f>
        <v>0.88466319387149761</v>
      </c>
      <c r="S90" s="157">
        <v>0.70833333333333337</v>
      </c>
      <c r="T90" s="158">
        <v>0.72311342592592598</v>
      </c>
      <c r="U90" s="159"/>
      <c r="V90" s="160">
        <v>21.283333333333356</v>
      </c>
      <c r="W90" s="158"/>
      <c r="X90" s="169"/>
      <c r="Y90" s="295"/>
      <c r="Z90" s="296"/>
      <c r="AA90" s="115">
        <f t="shared" si="45"/>
        <v>-417.22787783868807</v>
      </c>
      <c r="AB90" s="156">
        <f t="shared" si="46"/>
        <v>0.88410336726703109</v>
      </c>
      <c r="AC90" s="277">
        <f>AB106</f>
        <v>0.88466319387149761</v>
      </c>
    </row>
    <row r="91" spans="1:29" ht="15.75" customHeight="1">
      <c r="A91" s="298"/>
      <c r="B91" s="100" t="s">
        <v>114</v>
      </c>
      <c r="C91" s="280" t="s">
        <v>138</v>
      </c>
      <c r="D91" s="281"/>
      <c r="E91" s="101">
        <v>29.52</v>
      </c>
      <c r="F91" s="102">
        <v>1466</v>
      </c>
      <c r="G91" s="103">
        <f t="shared" si="47"/>
        <v>43276.32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8"/>
        <v>3147.0483005366664</v>
      </c>
      <c r="N91" s="106">
        <f t="shared" si="41"/>
        <v>262.2540250447222</v>
      </c>
      <c r="O91" s="108">
        <f t="shared" si="42"/>
        <v>0</v>
      </c>
      <c r="P91" s="109">
        <f t="shared" si="43"/>
        <v>-37.745974955277802</v>
      </c>
      <c r="Q91" s="110">
        <f t="shared" si="44"/>
        <v>0.87418008348240728</v>
      </c>
      <c r="R91" s="293"/>
      <c r="S91" s="47">
        <v>0.72642361111111109</v>
      </c>
      <c r="T91" s="48">
        <v>0.74583333333333335</v>
      </c>
      <c r="U91" s="111">
        <v>4.7666666666665591</v>
      </c>
      <c r="V91" s="112">
        <v>27.950000000000053</v>
      </c>
      <c r="W91" s="113"/>
      <c r="X91" s="13"/>
      <c r="Y91" s="282"/>
      <c r="Z91" s="283"/>
      <c r="AA91" s="117">
        <f t="shared" si="45"/>
        <v>-452.95169946333363</v>
      </c>
      <c r="AB91" s="110">
        <f t="shared" si="46"/>
        <v>0.87418008348240728</v>
      </c>
      <c r="AC91" s="278"/>
    </row>
    <row r="92" spans="1:29" ht="15.75" customHeight="1">
      <c r="A92" s="298"/>
      <c r="B92" s="100" t="s">
        <v>114</v>
      </c>
      <c r="C92" s="280" t="s">
        <v>139</v>
      </c>
      <c r="D92" s="281"/>
      <c r="E92" s="101">
        <v>29.85</v>
      </c>
      <c r="F92" s="102">
        <v>1606</v>
      </c>
      <c r="G92" s="103">
        <f t="shared" si="47"/>
        <v>47939.100000000006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8"/>
        <v>3147.3053892215466</v>
      </c>
      <c r="N92" s="106">
        <f t="shared" si="41"/>
        <v>262.27544910179557</v>
      </c>
      <c r="O92" s="108">
        <f t="shared" si="42"/>
        <v>0</v>
      </c>
      <c r="P92" s="109">
        <f t="shared" si="43"/>
        <v>-37.724550898204427</v>
      </c>
      <c r="Q92" s="110">
        <f t="shared" si="44"/>
        <v>0.87425149700598526</v>
      </c>
      <c r="R92" s="293"/>
      <c r="S92" s="47">
        <v>0.74957175925925923</v>
      </c>
      <c r="T92" s="48">
        <v>0.77083333333333337</v>
      </c>
      <c r="U92" s="111">
        <v>5.3833333333332689</v>
      </c>
      <c r="V92" s="112">
        <v>30.616666666666763</v>
      </c>
      <c r="W92" s="113"/>
      <c r="X92" s="13"/>
      <c r="Y92" s="282"/>
      <c r="Z92" s="283"/>
      <c r="AA92" s="117">
        <f t="shared" si="45"/>
        <v>-452.69461077845335</v>
      </c>
      <c r="AB92" s="110">
        <f t="shared" si="46"/>
        <v>0.87425149700598515</v>
      </c>
      <c r="AC92" s="278"/>
    </row>
    <row r="93" spans="1:29" ht="15.75" customHeight="1">
      <c r="A93" s="298"/>
      <c r="B93" s="100" t="s">
        <v>120</v>
      </c>
      <c r="C93" s="280" t="s">
        <v>140</v>
      </c>
      <c r="D93" s="281"/>
      <c r="E93" s="101">
        <v>28.57</v>
      </c>
      <c r="F93" s="102">
        <v>1030</v>
      </c>
      <c r="G93" s="103">
        <f t="shared" si="47"/>
        <v>29427.1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8"/>
        <v>3123.8416175231755</v>
      </c>
      <c r="N93" s="106">
        <f t="shared" si="41"/>
        <v>260.32013479359796</v>
      </c>
      <c r="O93" s="108">
        <f t="shared" si="42"/>
        <v>0</v>
      </c>
      <c r="P93" s="109">
        <f t="shared" si="43"/>
        <v>-39.679865206402042</v>
      </c>
      <c r="Q93" s="110">
        <f t="shared" si="44"/>
        <v>0.86773378264532652</v>
      </c>
      <c r="R93" s="293"/>
      <c r="S93" s="47">
        <v>0.77445601851851853</v>
      </c>
      <c r="T93" s="48">
        <v>0.78819444444444442</v>
      </c>
      <c r="U93" s="111">
        <v>5.2166666666666295</v>
      </c>
      <c r="V93" s="112">
        <v>19.783333333333282</v>
      </c>
      <c r="W93" s="113"/>
      <c r="X93" s="116"/>
      <c r="Y93" s="282"/>
      <c r="Z93" s="283"/>
      <c r="AA93" s="117">
        <f t="shared" si="45"/>
        <v>-476.1583824768245</v>
      </c>
      <c r="AB93" s="110">
        <f t="shared" si="46"/>
        <v>0.86773378264532652</v>
      </c>
      <c r="AC93" s="278"/>
    </row>
    <row r="94" spans="1:29" ht="15.75" customHeight="1">
      <c r="A94" s="299"/>
      <c r="B94" s="100" t="s">
        <v>120</v>
      </c>
      <c r="C94" s="280" t="s">
        <v>215</v>
      </c>
      <c r="D94" s="281"/>
      <c r="E94" s="101">
        <v>20.170000000000002</v>
      </c>
      <c r="F94" s="102">
        <v>329</v>
      </c>
      <c r="G94" s="103">
        <f t="shared" si="47"/>
        <v>6635.93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8"/>
        <v>3253.8461538461024</v>
      </c>
      <c r="N94" s="106">
        <f t="shared" si="41"/>
        <v>271.15384615384187</v>
      </c>
      <c r="O94" s="108">
        <f t="shared" si="42"/>
        <v>0</v>
      </c>
      <c r="P94" s="109">
        <f t="shared" si="43"/>
        <v>-28.846153846158131</v>
      </c>
      <c r="Q94" s="110">
        <f t="shared" si="44"/>
        <v>0.90384615384613953</v>
      </c>
      <c r="R94" s="293"/>
      <c r="S94" s="47">
        <v>0.79166666666666663</v>
      </c>
      <c r="T94" s="48">
        <v>0.79587962962962966</v>
      </c>
      <c r="U94" s="111">
        <v>4.9999999999999822</v>
      </c>
      <c r="V94" s="112">
        <v>6.0666666666667624</v>
      </c>
      <c r="W94" s="113"/>
      <c r="X94" s="116"/>
      <c r="Y94" s="282"/>
      <c r="Z94" s="283"/>
      <c r="AA94" s="117">
        <f t="shared" si="45"/>
        <v>-346.15384615389758</v>
      </c>
      <c r="AB94" s="110">
        <f t="shared" si="46"/>
        <v>0.90384615384613953</v>
      </c>
      <c r="AC94" s="278"/>
    </row>
    <row r="95" spans="1:29" ht="15.75" customHeight="1">
      <c r="A95" s="299"/>
      <c r="B95" s="100" t="s">
        <v>120</v>
      </c>
      <c r="C95" s="280" t="s">
        <v>217</v>
      </c>
      <c r="D95" s="281"/>
      <c r="E95" s="101">
        <v>20.420000000000002</v>
      </c>
      <c r="F95" s="102">
        <v>1918</v>
      </c>
      <c r="G95" s="121">
        <f t="shared" si="47"/>
        <v>39165.560000000005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8"/>
        <v>3253.9114043355439</v>
      </c>
      <c r="N95" s="106">
        <f t="shared" si="41"/>
        <v>250.30087725658029</v>
      </c>
      <c r="O95" s="108">
        <f t="shared" si="42"/>
        <v>0</v>
      </c>
      <c r="P95" s="109">
        <f t="shared" si="43"/>
        <v>-26.622199666496613</v>
      </c>
      <c r="Q95" s="110">
        <f t="shared" si="44"/>
        <v>0.90386427898209554</v>
      </c>
      <c r="R95" s="293"/>
      <c r="S95" s="47">
        <v>0.8</v>
      </c>
      <c r="T95" s="48">
        <v>0.82456018518518515</v>
      </c>
      <c r="U95" s="111">
        <v>5.9333333333333549</v>
      </c>
      <c r="V95" s="112">
        <v>35.366666666666546</v>
      </c>
      <c r="W95" s="113"/>
      <c r="X95" s="50"/>
      <c r="Y95" s="282"/>
      <c r="Z95" s="283"/>
      <c r="AA95" s="117">
        <f t="shared" si="45"/>
        <v>-346.08859566445608</v>
      </c>
      <c r="AB95" s="110">
        <f t="shared" si="46"/>
        <v>0.90386427898209554</v>
      </c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3184.7874979373914</v>
      </c>
      <c r="N106" s="138">
        <f>M106/L106</f>
        <v>265.39895816144929</v>
      </c>
      <c r="O106" s="139">
        <f>L106-I106</f>
        <v>0</v>
      </c>
      <c r="P106" s="140">
        <f>N106-K106</f>
        <v>-34.601041838550714</v>
      </c>
      <c r="Q106" s="141">
        <f>N106/K106</f>
        <v>0.88466319387149761</v>
      </c>
      <c r="R106" s="294"/>
      <c r="S106" s="142">
        <f>S90</f>
        <v>0.70833333333333337</v>
      </c>
      <c r="T106" s="143">
        <f>INDEX(T90:T105,COUNTA(T90:T105))</f>
        <v>0.82456018518518515</v>
      </c>
      <c r="U106" s="144"/>
      <c r="V106" s="166"/>
      <c r="W106" s="167"/>
      <c r="X106" s="138"/>
      <c r="Y106" s="285"/>
      <c r="Z106" s="286"/>
      <c r="AA106" s="168">
        <f>M106-J106</f>
        <v>-415.21250206260856</v>
      </c>
      <c r="AB106" s="141">
        <f>M106/J106</f>
        <v>0.88466319387149761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142</v>
      </c>
      <c r="D107" s="291"/>
      <c r="E107" s="147">
        <v>18.18</v>
      </c>
      <c r="F107" s="97">
        <v>532</v>
      </c>
      <c r="G107" s="148">
        <f t="shared" ref="G107:G110" si="52">E107*F107</f>
        <v>9671.76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2969.3023255813728</v>
      </c>
      <c r="N107" s="152">
        <f>M107/L107</f>
        <v>742.32558139534319</v>
      </c>
      <c r="O107" s="154">
        <f>L107-I107</f>
        <v>0</v>
      </c>
      <c r="P107" s="155">
        <f>N107-K107</f>
        <v>-82.674418604656807</v>
      </c>
      <c r="Q107" s="156">
        <f>N107/K107</f>
        <v>0.89978858350950686</v>
      </c>
      <c r="R107" s="292">
        <f>Q123</f>
        <v>0.89564880452148121</v>
      </c>
      <c r="S107" s="157">
        <v>0.7085069444444444</v>
      </c>
      <c r="T107" s="158">
        <v>0.71597222222222223</v>
      </c>
      <c r="U107" s="159"/>
      <c r="V107" s="160">
        <v>10.750000000000082</v>
      </c>
      <c r="W107" s="161"/>
      <c r="X107" s="162"/>
      <c r="Y107" s="295"/>
      <c r="Z107" s="296"/>
      <c r="AA107" s="115">
        <f>M107-J107</f>
        <v>-330.69767441862723</v>
      </c>
      <c r="AB107" s="156">
        <f>M107/J107</f>
        <v>0.89978858350950686</v>
      </c>
      <c r="AC107" s="277">
        <f>AB123</f>
        <v>0.8956488045214811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1059</v>
      </c>
      <c r="G108" s="103">
        <f t="shared" si="52"/>
        <v>23520.39</v>
      </c>
      <c r="H108" s="26"/>
      <c r="I108" s="104">
        <v>4</v>
      </c>
      <c r="J108" s="105">
        <v>3000</v>
      </c>
      <c r="K108" s="106">
        <f t="shared" ref="K108:K150" si="53">J108/I108</f>
        <v>750</v>
      </c>
      <c r="L108" s="107">
        <v>4</v>
      </c>
      <c r="M108" s="105">
        <f>F108/V108*60</f>
        <v>2682.8993666432002</v>
      </c>
      <c r="N108" s="106">
        <f>M108/L108</f>
        <v>670.72484166080005</v>
      </c>
      <c r="O108" s="108">
        <f>L108-I108</f>
        <v>0</v>
      </c>
      <c r="P108" s="109">
        <f>N108-K108</f>
        <v>-79.275158339199947</v>
      </c>
      <c r="Q108" s="110">
        <f>N108/K108</f>
        <v>0.89429978888106676</v>
      </c>
      <c r="R108" s="293"/>
      <c r="S108" s="47">
        <v>0.71966435185185185</v>
      </c>
      <c r="T108" s="48">
        <v>0.73611111111111116</v>
      </c>
      <c r="U108" s="111">
        <v>5.3166666666666451</v>
      </c>
      <c r="V108" s="112">
        <v>23.683333333333412</v>
      </c>
      <c r="W108" s="113"/>
      <c r="X108" s="116"/>
      <c r="Y108" s="282"/>
      <c r="Z108" s="283"/>
      <c r="AA108" s="117">
        <f>M108-J108</f>
        <v>-317.10063335679979</v>
      </c>
      <c r="AB108" s="110">
        <f>M108/J108</f>
        <v>0.89429978888106676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759</v>
      </c>
      <c r="G109" s="103">
        <f t="shared" si="52"/>
        <v>17062.32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2681.4524043179599</v>
      </c>
      <c r="N109" s="106">
        <f>M109/L109</f>
        <v>536.29048086359194</v>
      </c>
      <c r="O109" s="108">
        <f>L109-I109</f>
        <v>0</v>
      </c>
      <c r="P109" s="109">
        <f>N109-K109</f>
        <v>-63.709519136408062</v>
      </c>
      <c r="Q109" s="110">
        <f>N109/K109</f>
        <v>0.89381746810598661</v>
      </c>
      <c r="R109" s="293"/>
      <c r="S109" s="47">
        <v>0.74028935185185185</v>
      </c>
      <c r="T109" s="48">
        <v>0.75208333333333333</v>
      </c>
      <c r="U109" s="111">
        <v>6.0166666666665947</v>
      </c>
      <c r="V109" s="112">
        <v>16.983333333333324</v>
      </c>
      <c r="W109" s="113"/>
      <c r="X109" s="116"/>
      <c r="Y109" s="282"/>
      <c r="Z109" s="283"/>
      <c r="AA109" s="117">
        <f>M109-J109</f>
        <v>-318.54759568204008</v>
      </c>
      <c r="AB109" s="110">
        <f>M109/J109</f>
        <v>0.89381746810598661</v>
      </c>
      <c r="AC109" s="278"/>
    </row>
    <row r="110" spans="1:29" ht="15.75" customHeight="1">
      <c r="A110" s="288"/>
      <c r="B110" s="100" t="s">
        <v>120</v>
      </c>
      <c r="C110" s="280" t="s">
        <v>144</v>
      </c>
      <c r="D110" s="281"/>
      <c r="E110" s="101">
        <v>24.54</v>
      </c>
      <c r="F110" s="102">
        <v>1445</v>
      </c>
      <c r="G110" s="103">
        <f t="shared" si="52"/>
        <v>35460.299999999996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2682.8261990716833</v>
      </c>
      <c r="N110" s="106">
        <f>M110/L110</f>
        <v>670.70654976792082</v>
      </c>
      <c r="O110" s="108">
        <f>L110-I110</f>
        <v>0</v>
      </c>
      <c r="P110" s="109">
        <f>N110-K110</f>
        <v>-79.293450232079181</v>
      </c>
      <c r="Q110" s="110">
        <f>N110/K110</f>
        <v>0.89427539969056113</v>
      </c>
      <c r="R110" s="293"/>
      <c r="S110" s="47">
        <v>0.75555555555555554</v>
      </c>
      <c r="T110" s="48">
        <v>0.77799768518518519</v>
      </c>
      <c r="U110" s="111">
        <v>4.9999999999999822</v>
      </c>
      <c r="V110" s="112">
        <v>32.316666666666706</v>
      </c>
      <c r="W110" s="113"/>
      <c r="X110" s="116"/>
      <c r="Y110" s="282"/>
      <c r="Z110" s="283"/>
      <c r="AA110" s="117">
        <f>M110-J110</f>
        <v>-317.17380092831672</v>
      </c>
      <c r="AB110" s="110">
        <f>M110/J110</f>
        <v>0.89427539969056113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2754.1200739035544</v>
      </c>
      <c r="N123" s="138">
        <f t="shared" ref="N123:N131" si="57">M123/L123</f>
        <v>648.02825268318929</v>
      </c>
      <c r="O123" s="139">
        <f t="shared" ref="O123:O131" si="58">L123-I123</f>
        <v>0</v>
      </c>
      <c r="P123" s="140">
        <f t="shared" ref="P123:P131" si="59">N123-K123</f>
        <v>-75.501159081516562</v>
      </c>
      <c r="Q123" s="141">
        <f t="shared" ref="Q123:Q131" si="60">N123/K123</f>
        <v>0.89564880452148121</v>
      </c>
      <c r="R123" s="294"/>
      <c r="S123" s="142">
        <f>S107</f>
        <v>0.7085069444444444</v>
      </c>
      <c r="T123" s="143">
        <f>INDEX(T107:T122,COUNTA(T107:T122))</f>
        <v>0.77799768518518519</v>
      </c>
      <c r="U123" s="144"/>
      <c r="V123" s="166"/>
      <c r="W123" s="99"/>
      <c r="X123" s="69"/>
      <c r="Y123" s="285"/>
      <c r="Z123" s="286"/>
      <c r="AA123" s="168">
        <f t="shared" ref="AA123:AA131" si="61">M123-J123</f>
        <v>-320.87992609644562</v>
      </c>
      <c r="AB123" s="141">
        <f t="shared" ref="AB123:AB131" si="62">M123/J123</f>
        <v>0.8956488045214811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1395</v>
      </c>
      <c r="G124" s="148">
        <f t="shared" ref="G124:G131" si="63">E124*F124</f>
        <v>25361.1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64">F124/V124*60</f>
        <v>2701.4523937600916</v>
      </c>
      <c r="N124" s="152">
        <f t="shared" si="57"/>
        <v>675.3630984400229</v>
      </c>
      <c r="O124" s="154">
        <f t="shared" si="58"/>
        <v>0</v>
      </c>
      <c r="P124" s="155">
        <f t="shared" si="59"/>
        <v>-74.636901559977105</v>
      </c>
      <c r="Q124" s="156">
        <f t="shared" si="60"/>
        <v>0.90048413125336391</v>
      </c>
      <c r="R124" s="292">
        <f>Q140</f>
        <v>0.89092614752527044</v>
      </c>
      <c r="S124" s="157">
        <v>0.70834490740740741</v>
      </c>
      <c r="T124" s="158">
        <v>0.72986111111111107</v>
      </c>
      <c r="U124" s="159"/>
      <c r="V124" s="160">
        <v>30.983333333333274</v>
      </c>
      <c r="W124" s="161"/>
      <c r="X124" s="162"/>
      <c r="Y124" s="295"/>
      <c r="Z124" s="296"/>
      <c r="AA124" s="115">
        <f t="shared" si="61"/>
        <v>-298.54760623990842</v>
      </c>
      <c r="AB124" s="156">
        <f t="shared" si="62"/>
        <v>0.90048413125336391</v>
      </c>
      <c r="AC124" s="277">
        <f>AB140</f>
        <v>0.89092614752527055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1666</v>
      </c>
      <c r="G125" s="103">
        <f t="shared" si="63"/>
        <v>23373.98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2699.1899189919045</v>
      </c>
      <c r="N125" s="106">
        <f t="shared" si="57"/>
        <v>899.7299729973015</v>
      </c>
      <c r="O125" s="108">
        <f t="shared" si="58"/>
        <v>0</v>
      </c>
      <c r="P125" s="109">
        <f t="shared" si="59"/>
        <v>-100.2700270026985</v>
      </c>
      <c r="Q125" s="110">
        <f t="shared" si="60"/>
        <v>0.89972997299730151</v>
      </c>
      <c r="R125" s="293"/>
      <c r="S125" s="47">
        <v>0.74027777777777781</v>
      </c>
      <c r="T125" s="48">
        <v>0.76599537037037035</v>
      </c>
      <c r="U125" s="111">
        <v>15.000000000000107</v>
      </c>
      <c r="V125" s="112">
        <v>37.03333333333326</v>
      </c>
      <c r="W125" s="113"/>
      <c r="X125" s="116"/>
      <c r="Y125" s="282"/>
      <c r="Z125" s="283"/>
      <c r="AA125" s="117">
        <f t="shared" si="61"/>
        <v>-300.81008100809549</v>
      </c>
      <c r="AB125" s="110">
        <f t="shared" si="62"/>
        <v>0.89972997299730151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958</v>
      </c>
      <c r="G126" s="103">
        <f t="shared" si="63"/>
        <v>17416.439999999999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3175.6906077348149</v>
      </c>
      <c r="N126" s="106">
        <f t="shared" si="57"/>
        <v>1058.563535911605</v>
      </c>
      <c r="O126" s="108">
        <f t="shared" si="58"/>
        <v>0</v>
      </c>
      <c r="P126" s="109">
        <f t="shared" si="59"/>
        <v>-141.43646408839504</v>
      </c>
      <c r="Q126" s="110">
        <f t="shared" si="60"/>
        <v>0.88213627992633747</v>
      </c>
      <c r="R126" s="293"/>
      <c r="S126" s="47">
        <v>0.77638888888888891</v>
      </c>
      <c r="T126" s="48">
        <v>0.78895833333333332</v>
      </c>
      <c r="U126" s="111">
        <v>14.966666666666715</v>
      </c>
      <c r="V126" s="112">
        <v>18.099999999999952</v>
      </c>
      <c r="W126" s="113"/>
      <c r="X126" s="116"/>
      <c r="Y126" s="282"/>
      <c r="Z126" s="283"/>
      <c r="AA126" s="117">
        <f t="shared" si="61"/>
        <v>-424.30939226518512</v>
      </c>
      <c r="AB126" s="110">
        <f t="shared" si="62"/>
        <v>0.88213627992633747</v>
      </c>
      <c r="AC126" s="278"/>
    </row>
    <row r="127" spans="1:29" ht="15.75" customHeight="1">
      <c r="A127" s="298"/>
      <c r="B127" s="100" t="s">
        <v>120</v>
      </c>
      <c r="C127" s="280" t="s">
        <v>155</v>
      </c>
      <c r="D127" s="281"/>
      <c r="E127" s="101">
        <v>24.82</v>
      </c>
      <c r="F127" s="102">
        <v>840</v>
      </c>
      <c r="G127" s="103">
        <f t="shared" si="63"/>
        <v>20848.8</v>
      </c>
      <c r="H127" s="26">
        <v>2</v>
      </c>
      <c r="I127" s="104">
        <v>4</v>
      </c>
      <c r="J127" s="105">
        <v>3300</v>
      </c>
      <c r="K127" s="106">
        <f t="shared" si="53"/>
        <v>825</v>
      </c>
      <c r="L127" s="107">
        <v>4</v>
      </c>
      <c r="M127" s="105">
        <f t="shared" si="64"/>
        <v>2944.4985394352648</v>
      </c>
      <c r="N127" s="106">
        <f t="shared" si="57"/>
        <v>736.12463485881619</v>
      </c>
      <c r="O127" s="108">
        <f t="shared" si="58"/>
        <v>0</v>
      </c>
      <c r="P127" s="109">
        <f t="shared" si="59"/>
        <v>-88.875365141183806</v>
      </c>
      <c r="Q127" s="110">
        <f t="shared" si="60"/>
        <v>0.89227228467735298</v>
      </c>
      <c r="R127" s="293"/>
      <c r="S127" s="47">
        <v>0.7993055555555556</v>
      </c>
      <c r="T127" s="48">
        <v>0.81119212962962961</v>
      </c>
      <c r="U127" s="111">
        <v>14.900000000000091</v>
      </c>
      <c r="V127" s="112">
        <v>17.116666666666571</v>
      </c>
      <c r="W127" s="113"/>
      <c r="X127" s="116"/>
      <c r="Y127" s="282"/>
      <c r="Z127" s="283"/>
      <c r="AA127" s="117">
        <f t="shared" si="61"/>
        <v>-355.50146056473523</v>
      </c>
      <c r="AB127" s="110">
        <f t="shared" si="62"/>
        <v>0.89227228467735298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1942</v>
      </c>
      <c r="G128" s="103">
        <f t="shared" si="63"/>
        <v>27731.759999999998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3177.8181818181888</v>
      </c>
      <c r="N128" s="106">
        <f t="shared" si="57"/>
        <v>1059.2727272727295</v>
      </c>
      <c r="O128" s="108">
        <f t="shared" si="58"/>
        <v>0</v>
      </c>
      <c r="P128" s="109">
        <f t="shared" si="59"/>
        <v>-140.72727272727047</v>
      </c>
      <c r="Q128" s="110">
        <f t="shared" si="60"/>
        <v>0.88272727272727458</v>
      </c>
      <c r="R128" s="293"/>
      <c r="S128" s="47">
        <v>0.8217592592592593</v>
      </c>
      <c r="T128" s="48">
        <v>0.84722222222222221</v>
      </c>
      <c r="U128" s="111">
        <v>15.216666666666754</v>
      </c>
      <c r="V128" s="112">
        <v>36.666666666666586</v>
      </c>
      <c r="W128" s="113">
        <v>0.84722222222222221</v>
      </c>
      <c r="X128" s="116">
        <v>0.90015046296296297</v>
      </c>
      <c r="Y128" s="282"/>
      <c r="Z128" s="283"/>
      <c r="AA128" s="117">
        <f t="shared" si="61"/>
        <v>-422.1818181818112</v>
      </c>
      <c r="AB128" s="110">
        <f t="shared" si="62"/>
        <v>0.88272727272727469</v>
      </c>
      <c r="AC128" s="278"/>
    </row>
    <row r="129" spans="1:29" ht="15.75" customHeight="1">
      <c r="A129" s="299"/>
      <c r="B129" s="100" t="s">
        <v>120</v>
      </c>
      <c r="C129" s="280" t="s">
        <v>155</v>
      </c>
      <c r="D129" s="281"/>
      <c r="E129" s="101">
        <v>24.82</v>
      </c>
      <c r="F129" s="102">
        <v>1216</v>
      </c>
      <c r="G129" s="121">
        <f t="shared" si="63"/>
        <v>30181.119999999999</v>
      </c>
      <c r="H129" s="122"/>
      <c r="I129" s="104">
        <v>4</v>
      </c>
      <c r="J129" s="105">
        <v>3300</v>
      </c>
      <c r="K129" s="106">
        <f t="shared" si="53"/>
        <v>825</v>
      </c>
      <c r="L129" s="107">
        <v>4</v>
      </c>
      <c r="M129" s="105">
        <f t="shared" si="64"/>
        <v>2943.9139206456034</v>
      </c>
      <c r="N129" s="106">
        <f t="shared" si="57"/>
        <v>735.97848016140085</v>
      </c>
      <c r="O129" s="108">
        <f t="shared" si="58"/>
        <v>0</v>
      </c>
      <c r="P129" s="109">
        <f t="shared" si="59"/>
        <v>-89.021519838599147</v>
      </c>
      <c r="Q129" s="110">
        <f t="shared" si="60"/>
        <v>0.89209512746836472</v>
      </c>
      <c r="R129" s="293"/>
      <c r="S129" s="47">
        <v>0.90015046296296297</v>
      </c>
      <c r="T129" s="48">
        <v>0.91736111111111107</v>
      </c>
      <c r="U129" s="111">
        <v>76.216666666666697</v>
      </c>
      <c r="V129" s="112">
        <v>24.783333333333264</v>
      </c>
      <c r="W129" s="113"/>
      <c r="X129" s="116"/>
      <c r="Y129" s="282"/>
      <c r="Z129" s="283"/>
      <c r="AA129" s="117">
        <f t="shared" si="61"/>
        <v>-356.08607935439659</v>
      </c>
      <c r="AB129" s="110">
        <f t="shared" si="62"/>
        <v>0.89209512746836472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4212</v>
      </c>
      <c r="G130" s="121">
        <f t="shared" si="63"/>
        <v>59094.36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2699.5193163610456</v>
      </c>
      <c r="N130" s="106">
        <f t="shared" si="57"/>
        <v>899.83977212034858</v>
      </c>
      <c r="O130" s="123">
        <f t="shared" si="58"/>
        <v>0</v>
      </c>
      <c r="P130" s="124">
        <f t="shared" si="59"/>
        <v>-100.16022787965142</v>
      </c>
      <c r="Q130" s="125">
        <f t="shared" si="60"/>
        <v>0.8998397721203486</v>
      </c>
      <c r="R130" s="293"/>
      <c r="S130" s="47">
        <v>0.92873842592592593</v>
      </c>
      <c r="T130" s="48">
        <v>0.99375000000000002</v>
      </c>
      <c r="U130" s="111">
        <v>16.38333333333339</v>
      </c>
      <c r="V130" s="112">
        <v>93.616666666666703</v>
      </c>
      <c r="W130" s="113"/>
      <c r="X130" s="116"/>
      <c r="Y130" s="282"/>
      <c r="Z130" s="283"/>
      <c r="AA130" s="117">
        <f t="shared" si="61"/>
        <v>-300.48068363895436</v>
      </c>
      <c r="AB130" s="110">
        <f t="shared" si="62"/>
        <v>0.89983977212034849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5224</v>
      </c>
      <c r="G131" s="121">
        <f t="shared" si="63"/>
        <v>74598.720000000001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3178.3674159202296</v>
      </c>
      <c r="N131" s="106">
        <f t="shared" si="57"/>
        <v>1059.4558053067433</v>
      </c>
      <c r="O131" s="123">
        <f t="shared" si="58"/>
        <v>0</v>
      </c>
      <c r="P131" s="124">
        <f t="shared" si="59"/>
        <v>-140.54419469325671</v>
      </c>
      <c r="Q131" s="125">
        <f t="shared" si="60"/>
        <v>0.8828798377556194</v>
      </c>
      <c r="R131" s="293"/>
      <c r="S131" s="47">
        <v>1.0044328703703704</v>
      </c>
      <c r="T131" s="48">
        <v>1.0729166666666667</v>
      </c>
      <c r="U131" s="111">
        <v>15.383333333333393</v>
      </c>
      <c r="V131" s="112">
        <v>98.616666666666674</v>
      </c>
      <c r="W131" s="113"/>
      <c r="X131" s="116"/>
      <c r="Y131" s="282"/>
      <c r="Z131" s="283"/>
      <c r="AA131" s="117">
        <f t="shared" si="61"/>
        <v>-421.63258407977037</v>
      </c>
      <c r="AB131" s="110">
        <f t="shared" si="62"/>
        <v>0.88287983775561929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48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3.375</v>
      </c>
      <c r="J140" s="137">
        <f t="shared" si="65"/>
        <v>3300</v>
      </c>
      <c r="K140" s="138">
        <f t="shared" ref="K140" si="66">J140/I140</f>
        <v>977.77777777777783</v>
      </c>
      <c r="L140" s="136">
        <f t="shared" ref="L140:M140" si="67">AVERAGE(L124:L139)</f>
        <v>3.375</v>
      </c>
      <c r="M140" s="137">
        <f t="shared" si="67"/>
        <v>2940.0562868333927</v>
      </c>
      <c r="N140" s="138">
        <f t="shared" ref="N140:N150" si="68">M140/L140</f>
        <v>871.1277886913756</v>
      </c>
      <c r="O140" s="139">
        <f t="shared" ref="O140:O150" si="69">L140-I140</f>
        <v>0</v>
      </c>
      <c r="P140" s="140">
        <f t="shared" ref="P140:P150" si="70">N140-K140</f>
        <v>-106.64998908640223</v>
      </c>
      <c r="Q140" s="141">
        <f t="shared" ref="Q140:Q150" si="71">N140/K140</f>
        <v>0.89092614752527044</v>
      </c>
      <c r="R140" s="294"/>
      <c r="S140" s="142">
        <f>S124</f>
        <v>0.70834490740740741</v>
      </c>
      <c r="T140" s="143">
        <f>INDEX(T124:T139,COUNTA(T124:T139))</f>
        <v>1.0729166666666667</v>
      </c>
      <c r="U140" s="144"/>
      <c r="V140" s="166"/>
      <c r="W140" s="99"/>
      <c r="X140" s="69"/>
      <c r="Y140" s="285"/>
      <c r="Z140" s="286"/>
      <c r="AA140" s="168">
        <f t="shared" ref="AA140:AA150" si="72">M140-J140</f>
        <v>-359.94371316660727</v>
      </c>
      <c r="AB140" s="141">
        <f t="shared" ref="AB140:AB150" si="73">M140/J140</f>
        <v>0.89092614752527055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606</v>
      </c>
      <c r="G141" s="148">
        <f t="shared" ref="G141:G150" si="74">E141*F141</f>
        <v>13501.68</v>
      </c>
      <c r="H141" s="149">
        <v>2</v>
      </c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5">F141/V141*60</f>
        <v>2944.1295546558677</v>
      </c>
      <c r="N141" s="152">
        <f t="shared" si="68"/>
        <v>588.82591093117355</v>
      </c>
      <c r="O141" s="154">
        <f t="shared" si="69"/>
        <v>0</v>
      </c>
      <c r="P141" s="155">
        <f t="shared" si="70"/>
        <v>-71.174089068826447</v>
      </c>
      <c r="Q141" s="156">
        <f t="shared" si="71"/>
        <v>0.89216047110783869</v>
      </c>
      <c r="R141" s="292">
        <f>Q157</f>
        <v>0.88502274525131575</v>
      </c>
      <c r="S141" s="157">
        <v>0.70833333333333337</v>
      </c>
      <c r="T141" s="158">
        <v>0.71690972222222227</v>
      </c>
      <c r="U141" s="159"/>
      <c r="V141" s="160">
        <v>12.350000000000012</v>
      </c>
      <c r="W141" s="158"/>
      <c r="X141" s="169"/>
      <c r="Y141" s="295"/>
      <c r="Z141" s="296"/>
      <c r="AA141" s="171">
        <f t="shared" si="72"/>
        <v>-355.87044534413235</v>
      </c>
      <c r="AB141" s="156">
        <f t="shared" si="73"/>
        <v>0.89216047110783869</v>
      </c>
      <c r="AC141" s="277">
        <f>AB157</f>
        <v>0.88502274525131563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772</v>
      </c>
      <c r="G142" s="103">
        <f t="shared" si="74"/>
        <v>14034.96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3176.2285714285508</v>
      </c>
      <c r="N142" s="106">
        <f t="shared" si="68"/>
        <v>1058.7428571428502</v>
      </c>
      <c r="O142" s="108">
        <f t="shared" si="69"/>
        <v>0</v>
      </c>
      <c r="P142" s="109">
        <f t="shared" si="70"/>
        <v>-141.2571428571498</v>
      </c>
      <c r="Q142" s="110">
        <f t="shared" si="71"/>
        <v>0.88228571428570846</v>
      </c>
      <c r="R142" s="293"/>
      <c r="S142" s="47">
        <v>0.72737268518518516</v>
      </c>
      <c r="T142" s="48">
        <v>0.73750000000000004</v>
      </c>
      <c r="U142" s="111">
        <v>15.066666666666571</v>
      </c>
      <c r="V142" s="112">
        <v>14.583333333333428</v>
      </c>
      <c r="W142" s="113"/>
      <c r="X142" s="13"/>
      <c r="Y142" s="282"/>
      <c r="Z142" s="283"/>
      <c r="AA142" s="172">
        <f t="shared" si="72"/>
        <v>-423.77142857144918</v>
      </c>
      <c r="AB142" s="110">
        <f t="shared" si="73"/>
        <v>0.88228571428570857</v>
      </c>
      <c r="AC142" s="278"/>
    </row>
    <row r="143" spans="1:29" ht="15.75" customHeight="1">
      <c r="A143" s="288"/>
      <c r="B143" s="100" t="s">
        <v>120</v>
      </c>
      <c r="C143" s="280" t="s">
        <v>141</v>
      </c>
      <c r="D143" s="281"/>
      <c r="E143" s="101">
        <v>16.7</v>
      </c>
      <c r="F143" s="102">
        <v>960</v>
      </c>
      <c r="G143" s="103">
        <f t="shared" si="74"/>
        <v>16032</v>
      </c>
      <c r="H143" s="26"/>
      <c r="I143" s="104">
        <v>3</v>
      </c>
      <c r="J143" s="105">
        <v>3600</v>
      </c>
      <c r="K143" s="106">
        <f t="shared" si="53"/>
        <v>1200</v>
      </c>
      <c r="L143" s="107">
        <v>3</v>
      </c>
      <c r="M143" s="105">
        <f t="shared" si="75"/>
        <v>3182.3204419889589</v>
      </c>
      <c r="N143" s="106">
        <f t="shared" si="68"/>
        <v>1060.7734806629862</v>
      </c>
      <c r="O143" s="108">
        <f t="shared" si="69"/>
        <v>0</v>
      </c>
      <c r="P143" s="109">
        <f t="shared" si="70"/>
        <v>-139.22651933701377</v>
      </c>
      <c r="Q143" s="110">
        <f t="shared" si="71"/>
        <v>0.88397790055248848</v>
      </c>
      <c r="R143" s="293"/>
      <c r="S143" s="47">
        <v>0.74791666666666667</v>
      </c>
      <c r="T143" s="48">
        <v>0.76048611111111108</v>
      </c>
      <c r="U143" s="111">
        <v>14.999999999999947</v>
      </c>
      <c r="V143" s="112">
        <v>18.099999999999952</v>
      </c>
      <c r="W143" s="113"/>
      <c r="X143" s="13"/>
      <c r="Y143" s="282"/>
      <c r="Z143" s="283"/>
      <c r="AA143" s="172">
        <f t="shared" si="72"/>
        <v>-417.67955801104108</v>
      </c>
      <c r="AB143" s="110">
        <f t="shared" si="73"/>
        <v>0.88397790055248859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1459</v>
      </c>
      <c r="G144" s="103">
        <f t="shared" si="74"/>
        <v>36518.770000000004</v>
      </c>
      <c r="H144" s="26"/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2942.5210084033597</v>
      </c>
      <c r="N144" s="106">
        <f t="shared" si="68"/>
        <v>735.63025210083993</v>
      </c>
      <c r="O144" s="108">
        <f t="shared" si="69"/>
        <v>0</v>
      </c>
      <c r="P144" s="109">
        <f t="shared" si="70"/>
        <v>-89.369747899160075</v>
      </c>
      <c r="Q144" s="110">
        <f t="shared" si="71"/>
        <v>0.89167303284950294</v>
      </c>
      <c r="R144" s="293"/>
      <c r="S144" s="47">
        <v>0.77170138888888884</v>
      </c>
      <c r="T144" s="48">
        <v>0.79236111111111107</v>
      </c>
      <c r="U144" s="111">
        <v>16.149999999999967</v>
      </c>
      <c r="V144" s="112">
        <v>29.750000000000014</v>
      </c>
      <c r="W144" s="113"/>
      <c r="X144" s="13"/>
      <c r="Y144" s="282"/>
      <c r="Z144" s="283"/>
      <c r="AA144" s="172">
        <f t="shared" si="72"/>
        <v>-357.4789915966403</v>
      </c>
      <c r="AB144" s="110">
        <f t="shared" si="73"/>
        <v>0.89167303284950294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1082</v>
      </c>
      <c r="G145" s="103">
        <f t="shared" si="74"/>
        <v>19356.98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3174.5721271393645</v>
      </c>
      <c r="N145" s="106">
        <f t="shared" si="68"/>
        <v>793.64303178484113</v>
      </c>
      <c r="O145" s="108">
        <f t="shared" si="69"/>
        <v>0</v>
      </c>
      <c r="P145" s="109">
        <f t="shared" si="70"/>
        <v>-106.35696821515887</v>
      </c>
      <c r="Q145" s="110">
        <f t="shared" si="71"/>
        <v>0.88182559087204571</v>
      </c>
      <c r="R145" s="293"/>
      <c r="S145" s="47">
        <v>0.80277777777777781</v>
      </c>
      <c r="T145" s="48">
        <v>0.8169791666666667</v>
      </c>
      <c r="U145" s="111">
        <v>15.000000000000107</v>
      </c>
      <c r="V145" s="112">
        <v>20.45</v>
      </c>
      <c r="W145" s="113"/>
      <c r="X145" s="116"/>
      <c r="Y145" s="282"/>
      <c r="Z145" s="283"/>
      <c r="AA145" s="172">
        <f t="shared" si="72"/>
        <v>-425.42787286063549</v>
      </c>
      <c r="AB145" s="110">
        <f t="shared" si="73"/>
        <v>0.88182559087204571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1688</v>
      </c>
      <c r="G146" s="121">
        <f t="shared" si="74"/>
        <v>28122.080000000002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3174.9216300940411</v>
      </c>
      <c r="N146" s="106">
        <f t="shared" si="68"/>
        <v>634.98432601880825</v>
      </c>
      <c r="O146" s="108">
        <f t="shared" si="69"/>
        <v>0</v>
      </c>
      <c r="P146" s="109">
        <f t="shared" si="70"/>
        <v>-85.015673981191753</v>
      </c>
      <c r="Q146" s="110">
        <f t="shared" si="71"/>
        <v>0.88192267502612254</v>
      </c>
      <c r="R146" s="293"/>
      <c r="S146" s="47">
        <v>0.82715277777777774</v>
      </c>
      <c r="T146" s="48">
        <v>0.84930555555555554</v>
      </c>
      <c r="U146" s="111">
        <v>14.649999999999892</v>
      </c>
      <c r="V146" s="112">
        <v>31.900000000000031</v>
      </c>
      <c r="W146" s="113">
        <v>0.84930555555555554</v>
      </c>
      <c r="X146" s="116">
        <v>0.90208333333333335</v>
      </c>
      <c r="Y146" s="282"/>
      <c r="Z146" s="283"/>
      <c r="AA146" s="172">
        <f t="shared" si="72"/>
        <v>-425.07836990595888</v>
      </c>
      <c r="AB146" s="110">
        <f t="shared" si="73"/>
        <v>0.88192267502612254</v>
      </c>
      <c r="AC146" s="278"/>
    </row>
    <row r="147" spans="1:29" ht="15.75" customHeight="1">
      <c r="A147" s="288"/>
      <c r="B147" s="100" t="s">
        <v>120</v>
      </c>
      <c r="C147" s="280" t="s">
        <v>153</v>
      </c>
      <c r="D147" s="281"/>
      <c r="E147" s="101">
        <v>18.18</v>
      </c>
      <c r="F147" s="102">
        <v>2013</v>
      </c>
      <c r="G147" s="121">
        <f t="shared" si="74"/>
        <v>36596.339999999997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3174.244415243098</v>
      </c>
      <c r="N147" s="106">
        <f t="shared" si="68"/>
        <v>1058.0814717476994</v>
      </c>
      <c r="O147" s="123">
        <f t="shared" si="69"/>
        <v>0</v>
      </c>
      <c r="P147" s="124">
        <f t="shared" si="70"/>
        <v>-141.91852825230058</v>
      </c>
      <c r="Q147" s="125">
        <f t="shared" si="71"/>
        <v>0.88173455978974957</v>
      </c>
      <c r="R147" s="293"/>
      <c r="S147" s="47">
        <v>0.90208333333333335</v>
      </c>
      <c r="T147" s="48">
        <v>0.92850694444444448</v>
      </c>
      <c r="U147" s="111">
        <v>76.000000000000057</v>
      </c>
      <c r="V147" s="112">
        <v>38.050000000000033</v>
      </c>
      <c r="W147" s="113"/>
      <c r="X147" s="116"/>
      <c r="Y147" s="282"/>
      <c r="Z147" s="283"/>
      <c r="AA147" s="172">
        <f t="shared" si="72"/>
        <v>-425.75558475690195</v>
      </c>
      <c r="AB147" s="110">
        <f t="shared" si="73"/>
        <v>0.88173455978974946</v>
      </c>
      <c r="AC147" s="278"/>
    </row>
    <row r="148" spans="1:29" ht="15.75" customHeight="1">
      <c r="A148" s="288"/>
      <c r="B148" s="100" t="s">
        <v>120</v>
      </c>
      <c r="C148" s="280" t="s">
        <v>143</v>
      </c>
      <c r="D148" s="281"/>
      <c r="E148" s="101">
        <v>22.28</v>
      </c>
      <c r="F148" s="102">
        <v>817</v>
      </c>
      <c r="G148" s="121">
        <f t="shared" si="74"/>
        <v>18202.760000000002</v>
      </c>
      <c r="H148" s="62"/>
      <c r="I148" s="104">
        <v>5</v>
      </c>
      <c r="J148" s="105">
        <v>3300</v>
      </c>
      <c r="K148" s="106">
        <f t="shared" si="53"/>
        <v>660</v>
      </c>
      <c r="L148" s="118">
        <v>5</v>
      </c>
      <c r="M148" s="105">
        <f t="shared" si="75"/>
        <v>2944.1441441441643</v>
      </c>
      <c r="N148" s="106">
        <f t="shared" si="68"/>
        <v>588.82882882883291</v>
      </c>
      <c r="O148" s="123">
        <f t="shared" si="69"/>
        <v>0</v>
      </c>
      <c r="P148" s="124">
        <f t="shared" si="70"/>
        <v>-71.171171171167089</v>
      </c>
      <c r="Q148" s="125">
        <f t="shared" si="71"/>
        <v>0.89216489216489836</v>
      </c>
      <c r="R148" s="293"/>
      <c r="S148" s="47">
        <v>0.93982638888888892</v>
      </c>
      <c r="T148" s="48">
        <v>0.95138888888888884</v>
      </c>
      <c r="U148" s="111">
        <v>16.29999999999999</v>
      </c>
      <c r="V148" s="112">
        <v>16.649999999999885</v>
      </c>
      <c r="W148" s="113"/>
      <c r="X148" s="116"/>
      <c r="Y148" s="282"/>
      <c r="Z148" s="283"/>
      <c r="AA148" s="172">
        <f t="shared" si="72"/>
        <v>-355.85585585583567</v>
      </c>
      <c r="AB148" s="110">
        <f t="shared" si="73"/>
        <v>0.89216489216489825</v>
      </c>
      <c r="AC148" s="278"/>
    </row>
    <row r="149" spans="1:29" ht="15.75" customHeight="1">
      <c r="A149" s="288"/>
      <c r="B149" s="100" t="s">
        <v>120</v>
      </c>
      <c r="C149" s="280" t="s">
        <v>146</v>
      </c>
      <c r="D149" s="281"/>
      <c r="E149" s="101">
        <v>17.89</v>
      </c>
      <c r="F149" s="102">
        <v>2898</v>
      </c>
      <c r="G149" s="121">
        <f t="shared" si="74"/>
        <v>51845.22</v>
      </c>
      <c r="H149" s="62"/>
      <c r="I149" s="104">
        <v>4</v>
      </c>
      <c r="J149" s="105">
        <v>3600</v>
      </c>
      <c r="K149" s="106">
        <f t="shared" si="53"/>
        <v>900</v>
      </c>
      <c r="L149" s="118">
        <v>4</v>
      </c>
      <c r="M149" s="105">
        <f t="shared" si="75"/>
        <v>3176.8574908648006</v>
      </c>
      <c r="N149" s="106">
        <f t="shared" si="68"/>
        <v>794.21437271620016</v>
      </c>
      <c r="O149" s="123">
        <f t="shared" si="69"/>
        <v>0</v>
      </c>
      <c r="P149" s="124">
        <f t="shared" si="70"/>
        <v>-105.78562728379984</v>
      </c>
      <c r="Q149" s="125">
        <f t="shared" si="71"/>
        <v>0.88246041412911125</v>
      </c>
      <c r="R149" s="293"/>
      <c r="S149" s="47">
        <v>0.96199074074074076</v>
      </c>
      <c r="T149" s="48">
        <v>1</v>
      </c>
      <c r="U149" s="111">
        <v>15.266666666666762</v>
      </c>
      <c r="V149" s="112">
        <v>54.733333333333306</v>
      </c>
      <c r="W149" s="126"/>
      <c r="X149" s="127"/>
      <c r="Y149" s="282"/>
      <c r="Z149" s="283"/>
      <c r="AA149" s="172">
        <f t="shared" si="72"/>
        <v>-423.14250913519936</v>
      </c>
      <c r="AB149" s="110">
        <f t="shared" si="73"/>
        <v>0.88246041412911125</v>
      </c>
      <c r="AC149" s="278"/>
    </row>
    <row r="150" spans="1:29" ht="15.75" customHeight="1">
      <c r="A150" s="288"/>
      <c r="B150" s="100" t="s">
        <v>120</v>
      </c>
      <c r="C150" s="280" t="s">
        <v>147</v>
      </c>
      <c r="D150" s="281"/>
      <c r="E150" s="101">
        <v>16.66</v>
      </c>
      <c r="F150" s="102">
        <v>4333</v>
      </c>
      <c r="G150" s="121">
        <f t="shared" si="74"/>
        <v>72187.78</v>
      </c>
      <c r="H150" s="62"/>
      <c r="I150" s="104">
        <v>5</v>
      </c>
      <c r="J150" s="105">
        <v>3600</v>
      </c>
      <c r="K150" s="106">
        <f t="shared" si="53"/>
        <v>720</v>
      </c>
      <c r="L150" s="118">
        <v>5</v>
      </c>
      <c r="M150" s="105">
        <f t="shared" si="75"/>
        <v>3174.3589743589741</v>
      </c>
      <c r="N150" s="106">
        <f t="shared" si="68"/>
        <v>634.8717948717948</v>
      </c>
      <c r="O150" s="123">
        <f t="shared" si="69"/>
        <v>0</v>
      </c>
      <c r="P150" s="124">
        <f t="shared" si="70"/>
        <v>-85.128205128205195</v>
      </c>
      <c r="Q150" s="125">
        <f t="shared" si="71"/>
        <v>0.88176638176638167</v>
      </c>
      <c r="R150" s="293"/>
      <c r="S150" s="47">
        <v>1.0104861111111112</v>
      </c>
      <c r="T150" s="48">
        <v>1.0673611111111112</v>
      </c>
      <c r="U150" s="111">
        <v>15.100000000000122</v>
      </c>
      <c r="V150" s="112">
        <v>81.900000000000006</v>
      </c>
      <c r="W150" s="126"/>
      <c r="X150" s="127"/>
      <c r="Y150" s="282"/>
      <c r="Z150" s="283"/>
      <c r="AA150" s="172">
        <f t="shared" si="72"/>
        <v>-425.64102564102586</v>
      </c>
      <c r="AB150" s="110">
        <f t="shared" si="73"/>
        <v>0.88176638176638167</v>
      </c>
      <c r="AC150" s="278"/>
    </row>
    <row r="151" spans="1:29" ht="15.75" customHeight="1">
      <c r="A151" s="288"/>
      <c r="B151" s="100"/>
      <c r="C151" s="280"/>
      <c r="D151" s="28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3"/>
      <c r="S151" s="47"/>
      <c r="T151" s="48"/>
      <c r="U151" s="111"/>
      <c r="V151" s="112"/>
      <c r="W151" s="126"/>
      <c r="X151" s="127"/>
      <c r="Y151" s="282"/>
      <c r="Z151" s="283"/>
      <c r="AA151" s="172"/>
      <c r="AB151" s="110"/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4.0999999999999996</v>
      </c>
      <c r="J157" s="137">
        <f t="shared" si="76"/>
        <v>3510</v>
      </c>
      <c r="K157" s="138">
        <f t="shared" ref="K157" si="77">J157/I157</f>
        <v>856.09756097560978</v>
      </c>
      <c r="L157" s="136">
        <f t="shared" ref="L157:M157" si="78">AVERAGE(L141:L156)</f>
        <v>4.0999999999999996</v>
      </c>
      <c r="M157" s="137">
        <f t="shared" si="78"/>
        <v>3106.429835832118</v>
      </c>
      <c r="N157" s="138">
        <f>M157/L157</f>
        <v>757.66581361758983</v>
      </c>
      <c r="O157" s="139">
        <f>L157-I157</f>
        <v>0</v>
      </c>
      <c r="P157" s="140">
        <f>N157-K157</f>
        <v>-98.431747358019948</v>
      </c>
      <c r="Q157" s="141">
        <f>N157/K157</f>
        <v>0.88502274525131575</v>
      </c>
      <c r="R157" s="294"/>
      <c r="S157" s="142">
        <f>S141</f>
        <v>0.70833333333333337</v>
      </c>
      <c r="T157" s="143">
        <f>INDEX(T141:T156,COUNTA(T141:T156))</f>
        <v>1.0673611111111112</v>
      </c>
      <c r="U157" s="144"/>
      <c r="V157" s="166"/>
      <c r="W157" s="167"/>
      <c r="X157" s="138"/>
      <c r="Y157" s="285"/>
      <c r="Z157" s="286"/>
      <c r="AA157" s="174">
        <f>M157-J157</f>
        <v>-403.57016416788201</v>
      </c>
      <c r="AB157" s="141">
        <f>M157/J157</f>
        <v>0.88502274525131563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87" priority="1" operator="greaterThan">
      <formula>0</formula>
    </cfRule>
  </conditionalFormatting>
  <conditionalFormatting sqref="P5:P157 AA5:AA157">
    <cfRule type="cellIs" dxfId="86" priority="4" operator="lessThan">
      <formula>0</formula>
    </cfRule>
  </conditionalFormatting>
  <conditionalFormatting sqref="Q5:Q157 AB5:AB157">
    <cfRule type="cellIs" dxfId="85" priority="2" operator="greaterThan">
      <formula>1</formula>
    </cfRule>
    <cfRule type="cellIs" dxfId="84" priority="3" operator="lessThan">
      <formula>0.8</formula>
    </cfRule>
  </conditionalFormatting>
  <conditionalFormatting sqref="AC5:AC6 R5:R157 AC90:AC95">
    <cfRule type="cellIs" dxfId="83" priority="5" operator="lessThan">
      <formula>0.8</formula>
    </cfRule>
  </conditionalFormatting>
  <conditionalFormatting sqref="AC12:AC20">
    <cfRule type="cellIs" dxfId="82" priority="13" operator="lessThan">
      <formula>0.8</formula>
    </cfRule>
  </conditionalFormatting>
  <conditionalFormatting sqref="AC22:AC27">
    <cfRule type="cellIs" dxfId="81" priority="12" operator="lessThan">
      <formula>0.8</formula>
    </cfRule>
  </conditionalFormatting>
  <conditionalFormatting sqref="AC39">
    <cfRule type="cellIs" dxfId="80" priority="11" operator="lessThan">
      <formula>0.8</formula>
    </cfRule>
  </conditionalFormatting>
  <conditionalFormatting sqref="AC56">
    <cfRule type="cellIs" dxfId="79" priority="7" operator="lessThan">
      <formula>0.8</formula>
    </cfRule>
  </conditionalFormatting>
  <conditionalFormatting sqref="AC73:AC78">
    <cfRule type="cellIs" dxfId="78" priority="6" operator="lessThan">
      <formula>0.8</formula>
    </cfRule>
  </conditionalFormatting>
  <conditionalFormatting sqref="AC107">
    <cfRule type="cellIs" dxfId="77" priority="10" operator="lessThan">
      <formula>0.8</formula>
    </cfRule>
  </conditionalFormatting>
  <conditionalFormatting sqref="AC124">
    <cfRule type="cellIs" dxfId="76" priority="9" operator="lessThan">
      <formula>0.8</formula>
    </cfRule>
  </conditionalFormatting>
  <conditionalFormatting sqref="AC141:AC146">
    <cfRule type="cellIs" dxfId="75" priority="8" operator="lessThan">
      <formula>0.8</formula>
    </cfRule>
  </conditionalFormatting>
  <dataValidations count="1">
    <dataValidation type="list" allowBlank="1" showInputMessage="1" showErrorMessage="1" sqref="Y5:Z157" xr:uid="{BC68EA2E-CCA4-4770-953D-43969EBC7AF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62476-E8F6-49AF-BE7C-89C71064AC5C}">
  <sheetPr codeName="工作表75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P31" sqref="P31"/>
      <selection pane="bottomLeft" activeCell="AC91" sqref="AC9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38500</v>
      </c>
      <c r="E1" s="88" t="s">
        <v>3</v>
      </c>
      <c r="F1" s="89">
        <f>SUM(G5:G123)</f>
        <v>1973602.3900000001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46116</v>
      </c>
      <c r="B2" s="343"/>
      <c r="C2" s="92" t="s">
        <v>40</v>
      </c>
      <c r="D2" s="93">
        <f>AVERAGE(N21,N38,N55,N72,N89,N106,N123)</f>
        <v>103.37799225057641</v>
      </c>
      <c r="E2" s="93" t="s">
        <v>91</v>
      </c>
      <c r="F2" s="94">
        <f>F1/D1</f>
        <v>51.262399740259745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35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3158</v>
      </c>
      <c r="G5" s="148">
        <f t="shared" ref="G5:G7" si="0">E5*F5</f>
        <v>179279.66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1785.5819067064554</v>
      </c>
      <c r="N5" s="152">
        <f>M5/L5</f>
        <v>74.399246112768978</v>
      </c>
      <c r="O5" s="154">
        <f>L5-I5</f>
        <v>0</v>
      </c>
      <c r="P5" s="155">
        <f>N5-K5</f>
        <v>-8.9340872205643507</v>
      </c>
      <c r="Q5" s="156">
        <f>N5/K5</f>
        <v>0.89279095335322778</v>
      </c>
      <c r="R5" s="292">
        <f>Q21</f>
        <v>0.89327630982755524</v>
      </c>
      <c r="S5" s="157">
        <v>0.29166666666666669</v>
      </c>
      <c r="T5" s="158">
        <v>0.36535879629629631</v>
      </c>
      <c r="U5" s="159"/>
      <c r="V5" s="160">
        <v>106.11666666666666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-214.41809329354464</v>
      </c>
      <c r="AF5" s="132">
        <f>M5/J5</f>
        <v>0.89279095335322767</v>
      </c>
      <c r="AG5" s="367">
        <f>AF21</f>
        <v>0.89327630982755513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1555</v>
      </c>
      <c r="G6" s="103">
        <f t="shared" si="0"/>
        <v>120263.70000000001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1787.9271798147565</v>
      </c>
      <c r="N6" s="106">
        <f>M6/L6</f>
        <v>77.735964339772025</v>
      </c>
      <c r="O6" s="108">
        <f>L6-I6</f>
        <v>0</v>
      </c>
      <c r="P6" s="109">
        <f>N6-K6</f>
        <v>-9.2205573993584125</v>
      </c>
      <c r="Q6" s="110">
        <f>N6/K6</f>
        <v>0.89396358990737823</v>
      </c>
      <c r="R6" s="293"/>
      <c r="S6" s="47">
        <v>0.36875000000000002</v>
      </c>
      <c r="T6" s="48">
        <v>0.40498842592592593</v>
      </c>
      <c r="U6" s="111">
        <v>4.8833333333333506</v>
      </c>
      <c r="V6" s="112">
        <v>52.183333333333309</v>
      </c>
      <c r="W6" s="113"/>
      <c r="X6" s="116"/>
      <c r="Y6" s="12"/>
      <c r="Z6" s="198"/>
      <c r="AA6" s="282"/>
      <c r="AB6" s="283"/>
      <c r="AC6" s="12">
        <v>1</v>
      </c>
      <c r="AD6" s="198"/>
      <c r="AE6" s="117">
        <f>M6-J6</f>
        <v>-212.07282018524347</v>
      </c>
      <c r="AF6" s="110">
        <f>M6/J6</f>
        <v>0.89396358990737823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2708</v>
      </c>
      <c r="G7" s="103">
        <f t="shared" si="0"/>
        <v>161180.16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1786.1487724441185</v>
      </c>
      <c r="N7" s="106">
        <f>M7/L7</f>
        <v>74.422865518504935</v>
      </c>
      <c r="O7" s="108">
        <f>L7-I7</f>
        <v>0</v>
      </c>
      <c r="P7" s="109">
        <f>N7-K7</f>
        <v>-8.9104678148283938</v>
      </c>
      <c r="Q7" s="110">
        <f>N7/K7</f>
        <v>0.89307438622205926</v>
      </c>
      <c r="R7" s="293"/>
      <c r="S7" s="47">
        <v>0.40835648148148146</v>
      </c>
      <c r="T7" s="48">
        <v>0.47152777777777777</v>
      </c>
      <c r="U7" s="111">
        <v>4.8499999999999588</v>
      </c>
      <c r="V7" s="112">
        <v>90.966666666666683</v>
      </c>
      <c r="W7" s="113"/>
      <c r="X7" s="116"/>
      <c r="Y7" s="12"/>
      <c r="Z7" s="198"/>
      <c r="AA7" s="282"/>
      <c r="AB7" s="283"/>
      <c r="AC7" s="12">
        <v>3</v>
      </c>
      <c r="AD7" s="198"/>
      <c r="AE7" s="117">
        <f>M7-J7</f>
        <v>-213.85122755588145</v>
      </c>
      <c r="AF7" s="110">
        <f>M7/J7</f>
        <v>0.89307438622205926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1786.5526196551102</v>
      </c>
      <c r="N21" s="138">
        <f>M21/L21</f>
        <v>75.48813885866663</v>
      </c>
      <c r="O21" s="139">
        <f>L21-I21</f>
        <v>0</v>
      </c>
      <c r="P21" s="140">
        <f>N21-K21</f>
        <v>-9.0189033948544903</v>
      </c>
      <c r="Q21" s="141">
        <f>N21/K21</f>
        <v>0.89327630982755524</v>
      </c>
      <c r="R21" s="294"/>
      <c r="S21" s="142">
        <f>S5</f>
        <v>0.29166666666666669</v>
      </c>
      <c r="T21" s="143">
        <f>INDEX(T5:T20,COUNTA(T5:T20))</f>
        <v>0.47152777777777777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7</v>
      </c>
      <c r="AD21" s="180">
        <f>SUM(AD5:AD20)</f>
        <v>0</v>
      </c>
      <c r="AE21" s="168">
        <f>M21-J21</f>
        <v>-213.44738034488978</v>
      </c>
      <c r="AF21" s="141">
        <f>M21/J21</f>
        <v>0.89327630982755513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2000</v>
      </c>
      <c r="G22" s="148">
        <f t="shared" ref="G22:G25" si="5">E22*F22</f>
        <v>107520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1786.6004962779164</v>
      </c>
      <c r="N22" s="152">
        <f>M22/L22</f>
        <v>89.330024813895818</v>
      </c>
      <c r="O22" s="154">
        <f>L22-I22</f>
        <v>0</v>
      </c>
      <c r="P22" s="155">
        <f>N22-K22</f>
        <v>-10.669975186104182</v>
      </c>
      <c r="Q22" s="156">
        <f>N22/K22</f>
        <v>0.89330024813895814</v>
      </c>
      <c r="R22" s="292">
        <f>Q38</f>
        <v>0.88301584863234117</v>
      </c>
      <c r="S22" s="157">
        <v>0.29166666666666669</v>
      </c>
      <c r="T22" s="158">
        <v>0.33831018518518519</v>
      </c>
      <c r="U22" s="159"/>
      <c r="V22" s="160">
        <v>67.166666666666643</v>
      </c>
      <c r="W22" s="97"/>
      <c r="X22" s="98"/>
      <c r="Y22" s="12"/>
      <c r="Z22" s="198"/>
      <c r="AA22" s="295"/>
      <c r="AB22" s="296"/>
      <c r="AC22" s="12">
        <v>1</v>
      </c>
      <c r="AD22" s="198"/>
      <c r="AE22" s="115">
        <f>M22-J22</f>
        <v>-213.39950372208364</v>
      </c>
      <c r="AF22" s="156">
        <f>M22/J22</f>
        <v>0.89330024813895814</v>
      </c>
      <c r="AG22" s="362">
        <f>AF38</f>
        <v>0.89328347477922876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1574</v>
      </c>
      <c r="G23" s="103">
        <f t="shared" si="5"/>
        <v>74560.37999999999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1785.8178380081938</v>
      </c>
      <c r="N23" s="106">
        <f>M23/L23</f>
        <v>81.173538091281543</v>
      </c>
      <c r="O23" s="108">
        <f>L23-I23</f>
        <v>1</v>
      </c>
      <c r="P23" s="109">
        <f>N23-K23</f>
        <v>-14.064557146813698</v>
      </c>
      <c r="Q23" s="110">
        <f>N23/K23</f>
        <v>0.85232214995845623</v>
      </c>
      <c r="R23" s="293"/>
      <c r="S23" s="47">
        <v>0.34174768518518517</v>
      </c>
      <c r="T23" s="48">
        <v>0.37847222222222221</v>
      </c>
      <c r="U23" s="111">
        <v>4.9499999999999744</v>
      </c>
      <c r="V23" s="112">
        <v>52.88333333333334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-214.1821619918062</v>
      </c>
      <c r="AF23" s="110">
        <f>M23/J23</f>
        <v>0.89290891900409686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1681</v>
      </c>
      <c r="G24" s="103">
        <f t="shared" si="5"/>
        <v>120275.54999999999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1787.2415829887773</v>
      </c>
      <c r="N24" s="106">
        <f>M24/L24</f>
        <v>81.238253772217149</v>
      </c>
      <c r="O24" s="108">
        <f>L24-I24</f>
        <v>0</v>
      </c>
      <c r="P24" s="109">
        <f>N24-K24</f>
        <v>-9.6708371368737573</v>
      </c>
      <c r="Q24" s="110">
        <f>N24/K24</f>
        <v>0.89362079149438867</v>
      </c>
      <c r="R24" s="293"/>
      <c r="S24" s="47">
        <v>0.38263888888888886</v>
      </c>
      <c r="T24" s="48">
        <v>0.42182870370370368</v>
      </c>
      <c r="U24" s="111">
        <v>5.9999999999999787</v>
      </c>
      <c r="V24" s="112">
        <v>56.433333333333337</v>
      </c>
      <c r="W24" s="113"/>
      <c r="X24" s="116"/>
      <c r="Y24" s="12"/>
      <c r="Z24" s="198"/>
      <c r="AA24" s="282"/>
      <c r="AB24" s="283"/>
      <c r="AC24" s="12">
        <v>1</v>
      </c>
      <c r="AD24" s="198"/>
      <c r="AE24" s="117">
        <f>M24-J24</f>
        <v>-212.75841701122272</v>
      </c>
      <c r="AF24" s="110">
        <f>M24/J24</f>
        <v>0.89362079149438867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1801</v>
      </c>
      <c r="G25" s="103">
        <f t="shared" si="5"/>
        <v>107231.54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1786.6078809589421</v>
      </c>
      <c r="N25" s="106">
        <f>M25/L25</f>
        <v>77.678603519954009</v>
      </c>
      <c r="O25" s="108">
        <f>L25-I25</f>
        <v>0</v>
      </c>
      <c r="P25" s="109">
        <f>N25-K25</f>
        <v>-9.2779182191764278</v>
      </c>
      <c r="Q25" s="110">
        <f>N25/K25</f>
        <v>0.89330394047947104</v>
      </c>
      <c r="R25" s="293"/>
      <c r="S25" s="47">
        <v>0.42499999999999999</v>
      </c>
      <c r="T25" s="48">
        <v>0.4670023148148148</v>
      </c>
      <c r="U25" s="111">
        <v>4.5666666666666877</v>
      </c>
      <c r="V25" s="112">
        <v>60.483333333333327</v>
      </c>
      <c r="W25" s="113"/>
      <c r="X25" s="116"/>
      <c r="Y25" s="12"/>
      <c r="Z25" s="198"/>
      <c r="AA25" s="282"/>
      <c r="AB25" s="283"/>
      <c r="AC25" s="12">
        <v>1</v>
      </c>
      <c r="AD25" s="198"/>
      <c r="AE25" s="117">
        <f>M25-J25</f>
        <v>-213.39211904105787</v>
      </c>
      <c r="AF25" s="110">
        <f>M25/J25</f>
        <v>0.89330394047947104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1786.5669495584575</v>
      </c>
      <c r="N38" s="138">
        <f>M38/L38</f>
        <v>82.141009175101502</v>
      </c>
      <c r="O38" s="139">
        <f>L38-I38</f>
        <v>0.25</v>
      </c>
      <c r="P38" s="140">
        <f>N38-K38</f>
        <v>-10.882246638851981</v>
      </c>
      <c r="Q38" s="141">
        <f>N38/K38</f>
        <v>0.88301584863234117</v>
      </c>
      <c r="R38" s="294"/>
      <c r="S38" s="142">
        <f>S22</f>
        <v>0.29166666666666669</v>
      </c>
      <c r="T38" s="143">
        <f>INDEX(T22:T37,COUNTA(T22:T37))</f>
        <v>0.4670023148148148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4</v>
      </c>
      <c r="AD38" s="180">
        <f>SUM(AD22:AD37)</f>
        <v>0</v>
      </c>
      <c r="AE38" s="168">
        <f>M38-J38</f>
        <v>-213.43305044154249</v>
      </c>
      <c r="AF38" s="141">
        <f>M38/J38</f>
        <v>0.89328347477922876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1356</v>
      </c>
      <c r="G39" s="148">
        <f t="shared" ref="G39:G41" si="9">E39*F39</f>
        <v>80465.040000000008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1787.477114610032</v>
      </c>
      <c r="N39" s="152">
        <f>M39/L39</f>
        <v>74.478213108751333</v>
      </c>
      <c r="O39" s="154">
        <f>L39-I39</f>
        <v>0</v>
      </c>
      <c r="P39" s="155">
        <f>N39-K39</f>
        <v>-8.8551202245819951</v>
      </c>
      <c r="Q39" s="156">
        <f>N39/K39</f>
        <v>0.89373855730501606</v>
      </c>
      <c r="R39" s="292">
        <f>Q55</f>
        <v>0.89093046309659529</v>
      </c>
      <c r="S39" s="157">
        <v>0.29200231481481481</v>
      </c>
      <c r="T39" s="158">
        <v>0.32361111111111113</v>
      </c>
      <c r="U39" s="159"/>
      <c r="V39" s="160">
        <v>45.516666666666694</v>
      </c>
      <c r="W39" s="158"/>
      <c r="X39" s="169"/>
      <c r="Y39" s="12"/>
      <c r="Z39" s="198"/>
      <c r="AA39" s="295"/>
      <c r="AB39" s="296"/>
      <c r="AC39" s="12">
        <v>2</v>
      </c>
      <c r="AD39" s="198"/>
      <c r="AE39" s="115">
        <f>M39-J39</f>
        <v>-212.522885389968</v>
      </c>
      <c r="AF39" s="156">
        <f>M39/J39</f>
        <v>0.89373855730501606</v>
      </c>
      <c r="AG39" s="277">
        <f>AF55</f>
        <v>0.89093046309659529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2371</v>
      </c>
      <c r="G40" s="103">
        <f t="shared" si="9"/>
        <v>139106.57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1787.5602094240853</v>
      </c>
      <c r="N40" s="106">
        <f>M40/L40</f>
        <v>77.720009105395008</v>
      </c>
      <c r="O40" s="108">
        <f>L40-I40</f>
        <v>0</v>
      </c>
      <c r="P40" s="109">
        <f>N40-K40</f>
        <v>-9.2365126337354297</v>
      </c>
      <c r="Q40" s="110">
        <f>N40/K40</f>
        <v>0.89378010471204261</v>
      </c>
      <c r="R40" s="293"/>
      <c r="S40" s="47">
        <v>0.3273726851851852</v>
      </c>
      <c r="T40" s="48">
        <v>0.38263888888888886</v>
      </c>
      <c r="U40" s="111">
        <v>5.4166666666666607</v>
      </c>
      <c r="V40" s="112">
        <v>79.583333333333272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-212.43979057591469</v>
      </c>
      <c r="AF40" s="110">
        <f>M40/J40</f>
        <v>0.89378010471204261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2164</v>
      </c>
      <c r="G41" s="103">
        <f t="shared" si="9"/>
        <v>167385.4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1770.5454545454543</v>
      </c>
      <c r="N41" s="106">
        <f>M41/L41</f>
        <v>68.097902097902093</v>
      </c>
      <c r="O41" s="108">
        <f>L41-I41</f>
        <v>0</v>
      </c>
      <c r="P41" s="109">
        <f>N41-K41</f>
        <v>-8.8251748251748268</v>
      </c>
      <c r="Q41" s="110">
        <f>N41/K41</f>
        <v>0.88527272727272721</v>
      </c>
      <c r="R41" s="293"/>
      <c r="S41" s="47">
        <v>0.38680555555555557</v>
      </c>
      <c r="T41" s="48">
        <v>0.4377314814814815</v>
      </c>
      <c r="U41" s="111">
        <v>6.0000000000000586</v>
      </c>
      <c r="V41" s="112">
        <v>73.333333333333343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-229.45454545454572</v>
      </c>
      <c r="AF41" s="110">
        <f>M41/J41</f>
        <v>0.8852727272727271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1781.8609261931906</v>
      </c>
      <c r="N55" s="138">
        <f t="shared" ref="N55:N60" si="13">M55/L55</f>
        <v>73.227161350405098</v>
      </c>
      <c r="O55" s="139">
        <f t="shared" ref="O55:O60" si="14">L55-I55</f>
        <v>0</v>
      </c>
      <c r="P55" s="140">
        <f t="shared" ref="P55:P60" si="15">N55-K55</f>
        <v>-8.9646194715127194</v>
      </c>
      <c r="Q55" s="141">
        <f t="shared" ref="Q55:Q60" si="16">N55/K55</f>
        <v>0.89093046309659529</v>
      </c>
      <c r="R55" s="294"/>
      <c r="S55" s="142">
        <f>S39</f>
        <v>0.29200231481481481</v>
      </c>
      <c r="T55" s="143">
        <f>INDEX(T39:T54,COUNTA(T39:T54))</f>
        <v>0.4377314814814815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6</v>
      </c>
      <c r="AD55" s="191">
        <f>SUM(AD39:AD54)</f>
        <v>0</v>
      </c>
      <c r="AE55" s="168">
        <f t="shared" ref="AE55:AE60" si="17">M55-J55</f>
        <v>-218.13907380680939</v>
      </c>
      <c r="AF55" s="141">
        <f t="shared" ref="AF55:AF60" si="18">M55/J55</f>
        <v>0.89093046309659529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2874</v>
      </c>
      <c r="G56" s="148">
        <f t="shared" ref="G56:G60" si="19">E56*F56</f>
        <v>56617.799999999996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1079.6619012835231</v>
      </c>
      <c r="N56" s="152">
        <f t="shared" si="13"/>
        <v>83.050915483347936</v>
      </c>
      <c r="O56" s="154">
        <f t="shared" si="14"/>
        <v>0</v>
      </c>
      <c r="P56" s="155">
        <f t="shared" si="15"/>
        <v>-9.2567768243443709</v>
      </c>
      <c r="Q56" s="156">
        <f t="shared" si="16"/>
        <v>0.89971825106960268</v>
      </c>
      <c r="R56" s="292">
        <f>Q72</f>
        <v>0.90246386542902635</v>
      </c>
      <c r="S56" s="157">
        <v>0.25019675925925927</v>
      </c>
      <c r="T56" s="158">
        <v>0.3611111111111111</v>
      </c>
      <c r="U56" s="159"/>
      <c r="V56" s="160">
        <v>159.71666666666664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-120.33809871647691</v>
      </c>
      <c r="AF56" s="156">
        <f t="shared" si="18"/>
        <v>0.89971825106960257</v>
      </c>
      <c r="AG56" s="277">
        <f>AF72</f>
        <v>0.90246386542902635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532</v>
      </c>
      <c r="G57" s="103">
        <f t="shared" si="19"/>
        <v>14390.6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2964.7058823529328</v>
      </c>
      <c r="N57" s="106">
        <f t="shared" si="13"/>
        <v>494.11764705882212</v>
      </c>
      <c r="O57" s="108">
        <f t="shared" si="14"/>
        <v>0</v>
      </c>
      <c r="P57" s="109">
        <f t="shared" si="15"/>
        <v>-51.382352941177885</v>
      </c>
      <c r="Q57" s="110">
        <f t="shared" si="16"/>
        <v>0.90580686903542096</v>
      </c>
      <c r="R57" s="293"/>
      <c r="S57" s="47">
        <v>0.36474537037037036</v>
      </c>
      <c r="T57" s="48">
        <v>0.37222222222222223</v>
      </c>
      <c r="U57" s="111">
        <v>5.2333333333333254</v>
      </c>
      <c r="V57" s="112">
        <v>10.766666666666698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-308.2941176470672</v>
      </c>
      <c r="AF57" s="110">
        <f t="shared" si="18"/>
        <v>0.90580686903542096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1514</v>
      </c>
      <c r="G58" s="103">
        <f t="shared" si="19"/>
        <v>39681.94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2963.7846655791195</v>
      </c>
      <c r="N58" s="106">
        <f t="shared" si="13"/>
        <v>493.96411092985323</v>
      </c>
      <c r="O58" s="108">
        <f t="shared" si="14"/>
        <v>0</v>
      </c>
      <c r="P58" s="109">
        <f t="shared" si="15"/>
        <v>-51.535889070146766</v>
      </c>
      <c r="Q58" s="110">
        <f t="shared" si="16"/>
        <v>0.90552540958726535</v>
      </c>
      <c r="R58" s="293"/>
      <c r="S58" s="47">
        <v>0.37663194444444442</v>
      </c>
      <c r="T58" s="48">
        <v>0.39791666666666664</v>
      </c>
      <c r="U58" s="111">
        <v>6.3499999999999535</v>
      </c>
      <c r="V58" s="112">
        <v>30.649999999999995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-309.21533442088048</v>
      </c>
      <c r="AF58" s="110">
        <f t="shared" si="18"/>
        <v>0.90552540958726535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1126</v>
      </c>
      <c r="G59" s="103">
        <f t="shared" si="19"/>
        <v>24681.920000000002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3266.3980660757438</v>
      </c>
      <c r="N59" s="106">
        <f t="shared" si="13"/>
        <v>544.39967767929068</v>
      </c>
      <c r="O59" s="108">
        <f t="shared" si="14"/>
        <v>0</v>
      </c>
      <c r="P59" s="109">
        <f t="shared" si="15"/>
        <v>-55.600322320709324</v>
      </c>
      <c r="Q59" s="110">
        <f t="shared" si="16"/>
        <v>0.90733279613215112</v>
      </c>
      <c r="R59" s="293"/>
      <c r="S59" s="47">
        <v>0.40160879629629631</v>
      </c>
      <c r="T59" s="48">
        <v>0.41597222222222224</v>
      </c>
      <c r="U59" s="111">
        <v>5.316666666666725</v>
      </c>
      <c r="V59" s="112">
        <v>20.683333333333344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-333.60193392425617</v>
      </c>
      <c r="AF59" s="200">
        <f t="shared" si="18"/>
        <v>0.90733279613215101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2142</v>
      </c>
      <c r="G60" s="103">
        <f t="shared" si="19"/>
        <v>64195.74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2482.6786864133951</v>
      </c>
      <c r="N60" s="106">
        <f t="shared" si="13"/>
        <v>118.22279459111405</v>
      </c>
      <c r="O60" s="108">
        <f t="shared" si="14"/>
        <v>0</v>
      </c>
      <c r="P60" s="109">
        <f t="shared" si="15"/>
        <v>-14.634348266028809</v>
      </c>
      <c r="Q60" s="110">
        <f t="shared" si="16"/>
        <v>0.88984899154601971</v>
      </c>
      <c r="R60" s="293"/>
      <c r="S60" s="47">
        <v>0.4196064814814815</v>
      </c>
      <c r="T60" s="48">
        <v>0.45555555555555555</v>
      </c>
      <c r="U60" s="111">
        <v>5.2333333333333254</v>
      </c>
      <c r="V60" s="112">
        <v>51.76666666666663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-307.3213135866049</v>
      </c>
      <c r="AF60" s="200">
        <f t="shared" si="18"/>
        <v>0.88984899154601971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2551.4458403409431</v>
      </c>
      <c r="N72" s="138">
        <f>M72/L72</f>
        <v>245.33133080201375</v>
      </c>
      <c r="O72" s="139">
        <f>L72-I72</f>
        <v>0</v>
      </c>
      <c r="P72" s="140">
        <f>N72-K72</f>
        <v>-26.514823044140059</v>
      </c>
      <c r="Q72" s="141">
        <f>N72/K72</f>
        <v>0.90246386542902635</v>
      </c>
      <c r="R72" s="294"/>
      <c r="S72" s="142">
        <f>S56</f>
        <v>0.25019675925925927</v>
      </c>
      <c r="T72" s="143">
        <f>INDEX(T56:T71,COUNTA(T56:T71))</f>
        <v>0.45555555555555555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8</v>
      </c>
      <c r="AD72" s="191">
        <f>SUM(AD56:AD71)</f>
        <v>0</v>
      </c>
      <c r="AE72" s="168">
        <f>M72-J72</f>
        <v>-275.75415965905677</v>
      </c>
      <c r="AF72" s="141">
        <f>M72/J72</f>
        <v>0.90246386542902635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1193</v>
      </c>
      <c r="G73" s="148">
        <f t="shared" ref="G73:G74" si="24">E73*F73</f>
        <v>69396.81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1606.1331338818236</v>
      </c>
      <c r="N73" s="152">
        <f>M73/L73</f>
        <v>84.533322835885457</v>
      </c>
      <c r="O73" s="154">
        <f>L73-I73</f>
        <v>0</v>
      </c>
      <c r="P73" s="155">
        <f>N73-K73</f>
        <v>-10.203519269377708</v>
      </c>
      <c r="Q73" s="156">
        <f>N73/K73</f>
        <v>0.89229618548990197</v>
      </c>
      <c r="R73" s="292">
        <f>Q89</f>
        <v>0.89246430950971667</v>
      </c>
      <c r="S73" s="157">
        <v>0.70863425925925927</v>
      </c>
      <c r="T73" s="158">
        <v>0.73958333333333337</v>
      </c>
      <c r="U73" s="159"/>
      <c r="V73" s="160">
        <v>44.566666666666706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-193.8668661181764</v>
      </c>
      <c r="AF73" s="156">
        <f>M73/J73</f>
        <v>0.89229618548990197</v>
      </c>
      <c r="AG73" s="277">
        <f>AF89</f>
        <v>0.89246430950971667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2199</v>
      </c>
      <c r="G74" s="103">
        <f t="shared" si="24"/>
        <v>98911.01999999999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1606.7383803531563</v>
      </c>
      <c r="N74" s="106">
        <f>M74/L74</f>
        <v>76.511351445388399</v>
      </c>
      <c r="O74" s="108">
        <f>L74-I74</f>
        <v>0</v>
      </c>
      <c r="P74" s="109">
        <f>N74-K74</f>
        <v>-9.2029342688973088</v>
      </c>
      <c r="Q74" s="110">
        <f>N74/K74</f>
        <v>0.89263243352953137</v>
      </c>
      <c r="R74" s="293"/>
      <c r="S74" s="47">
        <v>0.74305555555555558</v>
      </c>
      <c r="T74" s="48">
        <v>0.80008101851851854</v>
      </c>
      <c r="U74" s="111">
        <v>4.9999999999999822</v>
      </c>
      <c r="V74" s="112">
        <v>82.11666666666666</v>
      </c>
      <c r="W74" s="113"/>
      <c r="X74" s="116"/>
      <c r="Y74" s="12"/>
      <c r="Z74" s="198"/>
      <c r="AA74" s="282"/>
      <c r="AB74" s="283"/>
      <c r="AC74" s="12">
        <v>3</v>
      </c>
      <c r="AD74" s="198"/>
      <c r="AE74" s="117">
        <f>M74-J74</f>
        <v>-193.26161964684366</v>
      </c>
      <c r="AF74" s="110">
        <f>M74/J74</f>
        <v>0.89263243352953126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1606.4357571174901</v>
      </c>
      <c r="N89" s="138">
        <f>M89/L89</f>
        <v>80.321787855874504</v>
      </c>
      <c r="O89" s="139">
        <f>L89-I89</f>
        <v>0</v>
      </c>
      <c r="P89" s="140">
        <f>N89-K89</f>
        <v>-9.6782121441254958</v>
      </c>
      <c r="Q89" s="141">
        <f>N89/K89</f>
        <v>0.89246430950971667</v>
      </c>
      <c r="R89" s="294"/>
      <c r="S89" s="142">
        <f>S73</f>
        <v>0.70863425925925927</v>
      </c>
      <c r="T89" s="143">
        <f>INDEX(T73:T88,COUNTA(T73:T88))</f>
        <v>0.80008101851851854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85"/>
      <c r="AB89" s="286"/>
      <c r="AC89" s="179">
        <f t="shared" ref="AC89:AD89" si="30">SUM(AC73:AC88)</f>
        <v>4</v>
      </c>
      <c r="AD89" s="180">
        <f t="shared" si="30"/>
        <v>0</v>
      </c>
      <c r="AE89" s="168">
        <f>M89-J89</f>
        <v>-193.56424288250992</v>
      </c>
      <c r="AF89" s="141">
        <f>M89/J89</f>
        <v>0.89246430950971667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814</v>
      </c>
      <c r="G90" s="148">
        <f t="shared" ref="G90:G91" si="31">E90*F90</f>
        <v>44029.26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1787.9194630872548</v>
      </c>
      <c r="N90" s="152">
        <f>M90/L90</f>
        <v>89.395973154362736</v>
      </c>
      <c r="O90" s="154">
        <f>L90-I90</f>
        <v>1</v>
      </c>
      <c r="P90" s="155">
        <f>N90-K90</f>
        <v>-15.8671847403741</v>
      </c>
      <c r="Q90" s="156">
        <f>N90/K90</f>
        <v>0.84926174496644602</v>
      </c>
      <c r="R90" s="292">
        <f>Q106</f>
        <v>0.87140116352004326</v>
      </c>
      <c r="S90" s="157">
        <v>0.70833333333333337</v>
      </c>
      <c r="T90" s="158">
        <v>0.72730324074074071</v>
      </c>
      <c r="U90" s="159"/>
      <c r="V90" s="160">
        <v>27.316666666666567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-212.08053691274517</v>
      </c>
      <c r="AF90" s="156">
        <f>M90/J90</f>
        <v>0.8939597315436274</v>
      </c>
      <c r="AG90" s="362">
        <f>AF106</f>
        <v>0.89374478309748029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1381</v>
      </c>
      <c r="G91" s="103">
        <f t="shared" si="31"/>
        <v>69975.27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1787.0596693026664</v>
      </c>
      <c r="N91" s="106">
        <f>M91/L91</f>
        <v>89.35298346513332</v>
      </c>
      <c r="O91" s="108">
        <f>L91-I91</f>
        <v>0</v>
      </c>
      <c r="P91" s="109">
        <f>N91-K91</f>
        <v>-10.64701653486668</v>
      </c>
      <c r="Q91" s="110">
        <f>N91/K91</f>
        <v>0.89352983465133318</v>
      </c>
      <c r="R91" s="293"/>
      <c r="S91" s="47">
        <v>0.73125000000000007</v>
      </c>
      <c r="T91" s="48">
        <v>0.76344907407407403</v>
      </c>
      <c r="U91" s="111">
        <v>5.6833333333334757</v>
      </c>
      <c r="V91" s="112">
        <v>46.366666666666504</v>
      </c>
      <c r="W91" s="113"/>
      <c r="X91" s="116"/>
      <c r="Y91" s="12"/>
      <c r="Z91" s="198"/>
      <c r="AA91" s="282"/>
      <c r="AB91" s="283"/>
      <c r="AC91" s="12">
        <v>2</v>
      </c>
      <c r="AD91" s="198"/>
      <c r="AE91" s="117">
        <f>M91-J91</f>
        <v>-212.94033069733359</v>
      </c>
      <c r="AF91" s="110">
        <f>M91/J91</f>
        <v>0.89352983465133318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1787.4895661949606</v>
      </c>
      <c r="N106" s="138">
        <f>M106/L106</f>
        <v>89.374478309748028</v>
      </c>
      <c r="O106" s="139">
        <f>L106-I106</f>
        <v>0.5</v>
      </c>
      <c r="P106" s="140">
        <f>N106-K106</f>
        <v>-13.189624254354541</v>
      </c>
      <c r="Q106" s="141">
        <f>N106/K106</f>
        <v>0.87140116352004326</v>
      </c>
      <c r="R106" s="294"/>
      <c r="S106" s="142">
        <f>S90</f>
        <v>0.70833333333333337</v>
      </c>
      <c r="T106" s="143">
        <f>INDEX(T90:T105,COUNTA(T90:T105))</f>
        <v>0.76344907407407403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85"/>
      <c r="AB106" s="286"/>
      <c r="AC106" s="179">
        <f t="shared" ref="AC106:AD106" si="37">SUM(AC90:AC105)</f>
        <v>3</v>
      </c>
      <c r="AD106" s="180">
        <f t="shared" si="37"/>
        <v>0</v>
      </c>
      <c r="AE106" s="168">
        <f>M106-J106</f>
        <v>-212.51043380503938</v>
      </c>
      <c r="AF106" s="141">
        <f>M106/J106</f>
        <v>0.89374478309748029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1424</v>
      </c>
      <c r="G107" s="148">
        <f t="shared" ref="G107:G109" si="38">E107*F107</f>
        <v>67782.400000000009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1789.9441340782123</v>
      </c>
      <c r="N107" s="152">
        <f>M107/L107</f>
        <v>77.823658003400539</v>
      </c>
      <c r="O107" s="154">
        <f>L107-I107</f>
        <v>0</v>
      </c>
      <c r="P107" s="155">
        <f>N107-K107</f>
        <v>-9.1328637357298987</v>
      </c>
      <c r="Q107" s="156">
        <f>N107/K107</f>
        <v>0.89497206703910615</v>
      </c>
      <c r="R107" s="292">
        <f>Q123</f>
        <v>0.89426345312559208</v>
      </c>
      <c r="S107" s="157">
        <v>0.70851851851851855</v>
      </c>
      <c r="T107" s="158">
        <v>0.7416666666666667</v>
      </c>
      <c r="U107" s="159"/>
      <c r="V107" s="160">
        <v>47.733333333333334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-210.0558659217877</v>
      </c>
      <c r="AF107" s="156">
        <f>M107/J107</f>
        <v>0.89497206703910615</v>
      </c>
      <c r="AG107" s="277">
        <f>AF123</f>
        <v>0.89426345312559219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1332</v>
      </c>
      <c r="G108" s="103">
        <f t="shared" si="38"/>
        <v>75750.84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1787.9194630872503</v>
      </c>
      <c r="N108" s="106">
        <f>M108/L108</f>
        <v>77.73562882988044</v>
      </c>
      <c r="O108" s="108">
        <f>L108-I108</f>
        <v>0</v>
      </c>
      <c r="P108" s="109">
        <f>N108-K108</f>
        <v>-9.2208929092499972</v>
      </c>
      <c r="Q108" s="110">
        <f>N108/K108</f>
        <v>0.89395973154362507</v>
      </c>
      <c r="R108" s="293"/>
      <c r="S108" s="47">
        <v>0.74534722222222227</v>
      </c>
      <c r="T108" s="48">
        <v>0.77638888888888891</v>
      </c>
      <c r="U108" s="111">
        <v>5.3000000000000291</v>
      </c>
      <c r="V108" s="112">
        <v>44.699999999999953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-212.08053691274972</v>
      </c>
      <c r="AF108" s="110">
        <f>M108/J108</f>
        <v>0.89395973154362518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1601</v>
      </c>
      <c r="G109" s="103">
        <f t="shared" si="38"/>
        <v>90920.79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1787.7171215880901</v>
      </c>
      <c r="N109" s="106">
        <f>M109/L109</f>
        <v>77.726831373395228</v>
      </c>
      <c r="O109" s="108">
        <f>L109-I109</f>
        <v>0</v>
      </c>
      <c r="P109" s="109">
        <f>N109-K109</f>
        <v>-9.229690365735209</v>
      </c>
      <c r="Q109" s="110">
        <f>N109/K109</f>
        <v>0.89385856079404513</v>
      </c>
      <c r="R109" s="293"/>
      <c r="S109" s="47">
        <v>0.78074074074074074</v>
      </c>
      <c r="T109" s="48">
        <v>0.81805555555555554</v>
      </c>
      <c r="U109" s="111">
        <v>6.2666666666666337</v>
      </c>
      <c r="V109" s="112">
        <v>53.733333333333313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-212.28287841190991</v>
      </c>
      <c r="AF109" s="110">
        <f>M109/J109</f>
        <v>0.89385856079404502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1788.5269062511843</v>
      </c>
      <c r="N123" s="138">
        <f>M123/L123</f>
        <v>77.762039402225398</v>
      </c>
      <c r="O123" s="139">
        <f>L123-I123</f>
        <v>0</v>
      </c>
      <c r="P123" s="140">
        <f>N123-K123</f>
        <v>-9.1944823369050397</v>
      </c>
      <c r="Q123" s="141">
        <f>N123/K123</f>
        <v>0.89426345312559208</v>
      </c>
      <c r="R123" s="294"/>
      <c r="S123" s="142">
        <f>S107</f>
        <v>0.70851851851851855</v>
      </c>
      <c r="T123" s="143">
        <f>INDEX(T107:T122,COUNTA(T107:T122))</f>
        <v>0.81805555555555554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85"/>
      <c r="AB123" s="286"/>
      <c r="AC123" s="179">
        <f t="shared" ref="AC123:AD123" si="44">SUM(AC107:AC122)</f>
        <v>3</v>
      </c>
      <c r="AD123" s="180">
        <f t="shared" si="44"/>
        <v>0</v>
      </c>
      <c r="AE123" s="168">
        <f>M123-J123</f>
        <v>-211.4730937488157</v>
      </c>
      <c r="AF123" s="141">
        <f>M123/J123</f>
        <v>0.89426345312559219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74" priority="3" operator="greaterThan">
      <formula>0</formula>
    </cfRule>
  </conditionalFormatting>
  <conditionalFormatting sqref="P5:P123 AE5:AE123">
    <cfRule type="cellIs" dxfId="73" priority="6" operator="lessThan">
      <formula>0</formula>
    </cfRule>
  </conditionalFormatting>
  <conditionalFormatting sqref="Q5:Q123 AF5:AF123">
    <cfRule type="cellIs" dxfId="72" priority="4" operator="greaterThan">
      <formula>1</formula>
    </cfRule>
    <cfRule type="cellIs" dxfId="71" priority="5" operator="lessThan">
      <formula>0.8</formula>
    </cfRule>
  </conditionalFormatting>
  <conditionalFormatting sqref="AG5 R5:R123 AG39:AG90">
    <cfRule type="cellIs" dxfId="70" priority="7" operator="lessThan">
      <formula>0.8</formula>
    </cfRule>
  </conditionalFormatting>
  <conditionalFormatting sqref="AG22">
    <cfRule type="cellIs" dxfId="69" priority="10" operator="lessThan">
      <formula>0.8</formula>
    </cfRule>
  </conditionalFormatting>
  <conditionalFormatting sqref="AG37">
    <cfRule type="cellIs" dxfId="68" priority="9" operator="lessThan">
      <formula>0.8</formula>
    </cfRule>
  </conditionalFormatting>
  <conditionalFormatting sqref="AG105">
    <cfRule type="cellIs" dxfId="67" priority="2" operator="lessThan">
      <formula>0.8</formula>
    </cfRule>
  </conditionalFormatting>
  <conditionalFormatting sqref="AG107:AG123">
    <cfRule type="cellIs" dxfId="66" priority="1" operator="lessThan">
      <formula>0.8</formula>
    </cfRule>
  </conditionalFormatting>
  <dataValidations count="1">
    <dataValidation type="list" allowBlank="1" showInputMessage="1" showErrorMessage="1" sqref="AA5:AB123" xr:uid="{8ED002CC-3EB3-4F10-9204-A238107A18F2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06D70-5496-415D-9AE0-3BA27A748EFE}">
  <sheetPr codeName="工作表76">
    <tabColor theme="8" tint="0.59999389629810485"/>
  </sheetPr>
  <dimension ref="B1:AR42"/>
  <sheetViews>
    <sheetView zoomScale="70" zoomScaleNormal="70" workbookViewId="0">
      <selection activeCell="T22" sqref="T22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221</v>
      </c>
      <c r="D3" s="266"/>
      <c r="E3" s="3" t="s">
        <v>2</v>
      </c>
      <c r="F3" s="267">
        <f>'0403(18度C)'!D1+'0403(4度C)'!D1</f>
        <v>119195</v>
      </c>
      <c r="G3" s="268"/>
      <c r="H3" s="3" t="s">
        <v>3</v>
      </c>
      <c r="I3" s="269">
        <f>'0403(18度C)'!F1+'0403(4度C)'!F1</f>
        <v>3549995.8400000008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463.64694244549901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724.8082441231652</v>
      </c>
      <c r="N6" s="246"/>
      <c r="O6" s="232">
        <f>'0403(4度C)'!Y2</f>
        <v>0</v>
      </c>
      <c r="P6" s="232">
        <f>'0403(4度C)'!Z2</f>
        <v>0</v>
      </c>
      <c r="Q6" s="232">
        <f>'0403(4度C)'!AC2</f>
        <v>32</v>
      </c>
      <c r="R6" s="232">
        <f>'0403(4度C)'!AD2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413.20841431372912</v>
      </c>
      <c r="F7" s="240" t="e">
        <f>AVERAGE(#REF!,D15:K15)</f>
        <v>#REF!</v>
      </c>
      <c r="G7" s="241">
        <f>AVERAGE(D15:K15)</f>
        <v>118.93824932994676</v>
      </c>
      <c r="H7" s="242"/>
      <c r="I7" s="241">
        <f>AVERAGE(L15:O15)</f>
        <v>82.476591404172268</v>
      </c>
      <c r="J7" s="242"/>
      <c r="K7" s="241">
        <f>AVERAGE(D33:O33)</f>
        <v>661.99720563110134</v>
      </c>
      <c r="L7" s="242"/>
      <c r="M7" s="241">
        <f>AVERAGE(P33:X33)</f>
        <v>644.54145733296423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0.88967503864312392</v>
      </c>
      <c r="F8" s="236" t="e">
        <f>AVERAGE(D16:K16,#REF!)</f>
        <v>#REF!</v>
      </c>
      <c r="G8" s="225">
        <f>AVERAGE(D16:K16)</f>
        <v>0.89112021540464004</v>
      </c>
      <c r="H8" s="226"/>
      <c r="I8" s="225">
        <f>AVERAGE(L16:O16)</f>
        <v>0.88595275293102549</v>
      </c>
      <c r="J8" s="226"/>
      <c r="K8" s="225">
        <f>AVERAGE(D34:O34)</f>
        <v>0.89185147348605143</v>
      </c>
      <c r="L8" s="226"/>
      <c r="M8" s="225">
        <f>AVERAGE(P34:X34)</f>
        <v>0.8883010326120222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75.488522049548976</v>
      </c>
      <c r="F15" s="35">
        <v>82.129741855437288</v>
      </c>
      <c r="G15" s="35">
        <v>72.811260093292745</v>
      </c>
      <c r="H15" s="35">
        <v>245.32347332150803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80.326073644676626</v>
      </c>
      <c r="N15" s="35">
        <v>89.340701212789625</v>
      </c>
      <c r="O15" s="38">
        <v>77.762999355050582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0.89328084425299625</v>
      </c>
      <c r="F16" s="43">
        <f t="shared" si="0"/>
        <v>0.88289472494595089</v>
      </c>
      <c r="G16" s="43">
        <f t="shared" si="0"/>
        <v>0.88587033113506164</v>
      </c>
      <c r="H16" s="43">
        <f t="shared" si="0"/>
        <v>0.90243496128455147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0.89251192938529589</v>
      </c>
      <c r="N16" s="43">
        <f t="shared" si="1"/>
        <v>0.8710718368246988</v>
      </c>
      <c r="O16" s="46">
        <f t="shared" si="1"/>
        <v>0.89427449258308167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0.2917939814814815</v>
      </c>
      <c r="F17" s="48">
        <v>0.29181712962962963</v>
      </c>
      <c r="G17" s="48">
        <v>0.29166666666666669</v>
      </c>
      <c r="H17" s="48">
        <v>0.25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0.70841435185185186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0.47153935185185186</v>
      </c>
      <c r="F18" s="48">
        <v>0.4558564814814815</v>
      </c>
      <c r="G18" s="48">
        <v>0.43987268518518519</v>
      </c>
      <c r="H18" s="48">
        <v>0.47304398148148147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0.79861111111111116</v>
      </c>
      <c r="N18" s="48">
        <v>0.76552083333333332</v>
      </c>
      <c r="O18" s="50">
        <v>0.82361111111111107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7</v>
      </c>
      <c r="F21" s="52">
        <v>4</v>
      </c>
      <c r="G21" s="52">
        <v>5</v>
      </c>
      <c r="H21" s="52">
        <v>8</v>
      </c>
      <c r="I21" s="52"/>
      <c r="J21" s="52"/>
      <c r="K21" s="53"/>
      <c r="L21" s="54"/>
      <c r="M21" s="55">
        <v>3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1026.9230769230769</v>
      </c>
      <c r="X32" s="31">
        <v>848.78048780487813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290.17821647614585</v>
      </c>
      <c r="H33" s="35">
        <v>389.99192604621317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990.51463168516682</v>
      </c>
      <c r="N33" s="35">
        <v>892.61421112086248</v>
      </c>
      <c r="O33" s="35">
        <v>746.68704282711792</v>
      </c>
      <c r="P33" s="34">
        <v>264.60197357766646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648.0884458641641</v>
      </c>
      <c r="W33" s="35">
        <v>913.66170358097349</v>
      </c>
      <c r="X33" s="38">
        <v>751.8137063090528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0.88250076144807243</v>
      </c>
      <c r="H34" s="43">
        <f>H33/H32</f>
        <v>0.89998136779895355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0.90046784698651527</v>
      </c>
      <c r="N34" s="43">
        <f>N33/N32</f>
        <v>0.8873942449739568</v>
      </c>
      <c r="O34" s="43">
        <f>O33/O32</f>
        <v>0.88891314622275941</v>
      </c>
      <c r="P34" s="42">
        <f>P33/P32</f>
        <v>0.88200657859222154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0.89573199834884476</v>
      </c>
      <c r="W34" s="43">
        <f>W33/W32</f>
        <v>0.88970802595900045</v>
      </c>
      <c r="X34" s="46">
        <f>X33/X32</f>
        <v>0.88575752754802184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0.35447916666666668</v>
      </c>
      <c r="N35" s="48">
        <v>0.25</v>
      </c>
      <c r="O35" s="48">
        <v>0.25024305555555554</v>
      </c>
      <c r="P35" s="47">
        <v>0.70839120370370368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0.70849537037037036</v>
      </c>
      <c r="X35" s="50">
        <v>0.70834490740740741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0.41614583333333333</v>
      </c>
      <c r="H36" s="48">
        <v>0.31815972222222222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0.3888888888888889</v>
      </c>
      <c r="N36" s="48">
        <v>0.44884259259259257</v>
      </c>
      <c r="O36" s="48">
        <v>0.43958333333333333</v>
      </c>
      <c r="P36" s="47">
        <v>0.84305555555555556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0.77777777777777779</v>
      </c>
      <c r="W36" s="48">
        <v>1.0770833333333334</v>
      </c>
      <c r="X36" s="50">
        <v>1.0701620370370371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3.25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892A8-BD7B-4801-B01E-9525AFDB3E02}">
  <sheetPr codeName="工作表77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K41" sqref="K41"/>
      <selection pane="bottomLeft" activeCell="K41" sqref="K41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80462</v>
      </c>
      <c r="E1" s="88" t="s">
        <v>3</v>
      </c>
      <c r="F1" s="89">
        <f>SUM(G5:G157)</f>
        <v>1573262.1400000006</v>
      </c>
      <c r="G1" s="90" t="s">
        <v>84</v>
      </c>
      <c r="H1" s="91">
        <f>L21+L38+L55+L72+L89+L106+L123+L140+L157</f>
        <v>49.833333333333336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46115</v>
      </c>
      <c r="B2" s="343"/>
      <c r="C2" s="92" t="s">
        <v>40</v>
      </c>
      <c r="D2" s="93">
        <f>AVERAGE(N21,N38,N55,N72,N89,N106,N123,N140,N157)</f>
        <v>654.23909527637363</v>
      </c>
      <c r="E2" s="93" t="s">
        <v>91</v>
      </c>
      <c r="F2" s="94">
        <f>F1/D1</f>
        <v>19.552858989336588</v>
      </c>
      <c r="G2" s="95" t="s">
        <v>92</v>
      </c>
      <c r="H2" s="96">
        <f>COUNT(H5:H157)</f>
        <v>7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497</v>
      </c>
      <c r="G5" s="148">
        <f t="shared" ref="G5:G10" si="0">E5*F5</f>
        <v>8881.3900000000012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2259.0909090909113</v>
      </c>
      <c r="N5" s="152">
        <f t="shared" ref="N5:N10" si="2">M5/L5</f>
        <v>376.5151515151519</v>
      </c>
      <c r="O5" s="154">
        <f t="shared" ref="O5:O10" si="3">L5-I5</f>
        <v>0</v>
      </c>
      <c r="P5" s="155">
        <f t="shared" ref="P5:P10" si="4">N5-K5</f>
        <v>-40.151515151514786</v>
      </c>
      <c r="Q5" s="156">
        <f t="shared" ref="Q5:Q10" si="5">N5/K5</f>
        <v>0.90363636363636457</v>
      </c>
      <c r="R5" s="292">
        <f>Q21</f>
        <v>0.88250076144807243</v>
      </c>
      <c r="S5" s="157">
        <v>0.29166666666666669</v>
      </c>
      <c r="T5" s="158">
        <v>0.30083333333333334</v>
      </c>
      <c r="U5" s="159"/>
      <c r="V5" s="160">
        <v>13.199999999999985</v>
      </c>
      <c r="W5" s="161"/>
      <c r="X5" s="162"/>
      <c r="Y5" s="295"/>
      <c r="Z5" s="296"/>
      <c r="AA5" s="115">
        <f t="shared" ref="AA5:AA10" si="6">M5-J5</f>
        <v>-240.90909090908872</v>
      </c>
      <c r="AB5" s="156">
        <f t="shared" ref="AB5:AB10" si="7">M5/J5</f>
        <v>0.90363636363636446</v>
      </c>
      <c r="AC5" s="277">
        <f>AB21</f>
        <v>0.88250076144807243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1151</v>
      </c>
      <c r="G6" s="103">
        <f t="shared" si="0"/>
        <v>22674.7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2259.3238822246449</v>
      </c>
      <c r="N6" s="106">
        <f t="shared" si="2"/>
        <v>376.55398037077413</v>
      </c>
      <c r="O6" s="108">
        <f t="shared" si="3"/>
        <v>0</v>
      </c>
      <c r="P6" s="109">
        <f t="shared" si="4"/>
        <v>-40.112686295892559</v>
      </c>
      <c r="Q6" s="110">
        <f t="shared" si="5"/>
        <v>0.9037295528898579</v>
      </c>
      <c r="R6" s="293"/>
      <c r="S6" s="47">
        <v>0.3044675925925926</v>
      </c>
      <c r="T6" s="48">
        <v>0.32569444444444445</v>
      </c>
      <c r="U6" s="111">
        <v>5.2333333333333254</v>
      </c>
      <c r="V6" s="112">
        <v>30.566666666666677</v>
      </c>
      <c r="W6" s="113"/>
      <c r="X6" s="116"/>
      <c r="Y6" s="282"/>
      <c r="Z6" s="283"/>
      <c r="AA6" s="117">
        <f t="shared" si="6"/>
        <v>-240.67611777535512</v>
      </c>
      <c r="AB6" s="110">
        <f t="shared" si="7"/>
        <v>0.9037295528898579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1666</v>
      </c>
      <c r="G7" s="103">
        <f t="shared" si="0"/>
        <v>49730.100000000006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3146.694648478493</v>
      </c>
      <c r="N7" s="106">
        <f t="shared" si="2"/>
        <v>262.22455403987442</v>
      </c>
      <c r="O7" s="108">
        <f t="shared" si="3"/>
        <v>0</v>
      </c>
      <c r="P7" s="109">
        <f t="shared" si="4"/>
        <v>-37.77544596012558</v>
      </c>
      <c r="Q7" s="110">
        <f t="shared" si="5"/>
        <v>0.87408184679958145</v>
      </c>
      <c r="R7" s="293"/>
      <c r="S7" s="47">
        <v>0.32932870370370371</v>
      </c>
      <c r="T7" s="48">
        <v>0.35138888888888886</v>
      </c>
      <c r="U7" s="111">
        <v>5.2333333333333254</v>
      </c>
      <c r="V7" s="112">
        <v>31.766666666666623</v>
      </c>
      <c r="W7" s="113"/>
      <c r="X7" s="116"/>
      <c r="Y7" s="282"/>
      <c r="Z7" s="283"/>
      <c r="AA7" s="117">
        <f t="shared" si="6"/>
        <v>-453.30535152150696</v>
      </c>
      <c r="AB7" s="110">
        <f t="shared" si="7"/>
        <v>0.87408184679958145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1529</v>
      </c>
      <c r="G8" s="103">
        <f t="shared" si="0"/>
        <v>45136.08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3147.1698113207549</v>
      </c>
      <c r="N8" s="106">
        <f t="shared" si="2"/>
        <v>262.26415094339626</v>
      </c>
      <c r="O8" s="108">
        <f t="shared" si="3"/>
        <v>0</v>
      </c>
      <c r="P8" s="109">
        <f t="shared" si="4"/>
        <v>-37.73584905660374</v>
      </c>
      <c r="Q8" s="110">
        <f t="shared" si="5"/>
        <v>0.87421383647798756</v>
      </c>
      <c r="R8" s="293"/>
      <c r="S8" s="47">
        <v>0.35486111111111113</v>
      </c>
      <c r="T8" s="48">
        <v>0.37510416666666668</v>
      </c>
      <c r="U8" s="111">
        <v>5.0000000000000622</v>
      </c>
      <c r="V8" s="112">
        <v>29.15</v>
      </c>
      <c r="W8" s="113"/>
      <c r="X8" s="116"/>
      <c r="Y8" s="282"/>
      <c r="Z8" s="283"/>
      <c r="AA8" s="117">
        <f t="shared" si="6"/>
        <v>-452.83018867924511</v>
      </c>
      <c r="AB8" s="110">
        <f t="shared" si="7"/>
        <v>0.87421383647798745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1094</v>
      </c>
      <c r="G9" s="103">
        <f t="shared" si="0"/>
        <v>28050.16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3183.8318512530359</v>
      </c>
      <c r="N9" s="106">
        <f t="shared" si="2"/>
        <v>289.43925920482144</v>
      </c>
      <c r="O9" s="108">
        <f t="shared" si="3"/>
        <v>0</v>
      </c>
      <c r="P9" s="109">
        <f t="shared" si="4"/>
        <v>-37.833468067905812</v>
      </c>
      <c r="Q9" s="110">
        <f t="shared" si="5"/>
        <v>0.88439773645917663</v>
      </c>
      <c r="R9" s="293"/>
      <c r="S9" s="47">
        <v>0.37873842592592594</v>
      </c>
      <c r="T9" s="48">
        <v>0.39305555555555555</v>
      </c>
      <c r="U9" s="111">
        <v>5.2333333333333254</v>
      </c>
      <c r="V9" s="112">
        <v>20.616666666666639</v>
      </c>
      <c r="W9" s="113"/>
      <c r="X9" s="116"/>
      <c r="Y9" s="282"/>
      <c r="Z9" s="283"/>
      <c r="AA9" s="117">
        <f t="shared" si="6"/>
        <v>-416.16814874696411</v>
      </c>
      <c r="AB9" s="110">
        <f t="shared" si="7"/>
        <v>0.88439773645917663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1419</v>
      </c>
      <c r="G10" s="121">
        <f t="shared" si="0"/>
        <v>40540.83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3124.4036697247684</v>
      </c>
      <c r="N10" s="106">
        <f t="shared" si="2"/>
        <v>260.36697247706405</v>
      </c>
      <c r="O10" s="108">
        <f t="shared" si="3"/>
        <v>0</v>
      </c>
      <c r="P10" s="109">
        <f t="shared" si="4"/>
        <v>-39.633027522935947</v>
      </c>
      <c r="Q10" s="110">
        <f t="shared" si="5"/>
        <v>0.86788990825688017</v>
      </c>
      <c r="R10" s="293"/>
      <c r="S10" s="47">
        <v>0.3972222222222222</v>
      </c>
      <c r="T10" s="48">
        <v>0.41614583333333333</v>
      </c>
      <c r="U10" s="111">
        <v>5.9999999999999787</v>
      </c>
      <c r="V10" s="112">
        <v>27.250000000000021</v>
      </c>
      <c r="W10" s="113"/>
      <c r="X10" s="116"/>
      <c r="Y10" s="282"/>
      <c r="Z10" s="283"/>
      <c r="AA10" s="117">
        <f t="shared" si="6"/>
        <v>-475.59633027523159</v>
      </c>
      <c r="AB10" s="110">
        <f t="shared" si="7"/>
        <v>0.86788990825688006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2853.419128682101</v>
      </c>
      <c r="N21" s="138">
        <f>M21/L21</f>
        <v>290.17821647614585</v>
      </c>
      <c r="O21" s="139">
        <f>L21-I21</f>
        <v>0</v>
      </c>
      <c r="P21" s="140">
        <f>N21-K21</f>
        <v>-38.635342845888033</v>
      </c>
      <c r="Q21" s="141">
        <f>N21/K21</f>
        <v>0.88250076144807243</v>
      </c>
      <c r="R21" s="294"/>
      <c r="S21" s="142">
        <f>S5</f>
        <v>0.29166666666666669</v>
      </c>
      <c r="T21" s="143">
        <f>INDEX(T5:T20,COUNTA(T5:T20))</f>
        <v>0.41614583333333333</v>
      </c>
      <c r="U21" s="144"/>
      <c r="V21" s="166"/>
      <c r="W21" s="167"/>
      <c r="X21" s="138"/>
      <c r="Y21" s="285"/>
      <c r="Z21" s="286"/>
      <c r="AA21" s="168">
        <f>M21-J21</f>
        <v>-379.91420465123247</v>
      </c>
      <c r="AB21" s="141">
        <f>M21/J21</f>
        <v>0.88250076144807243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592</v>
      </c>
      <c r="G22" s="148">
        <f t="shared" ref="G22:G23" si="12">E22*F22</f>
        <v>8305.76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2339.4072447859576</v>
      </c>
      <c r="N22" s="152">
        <f>M22/L22</f>
        <v>389.90120746432626</v>
      </c>
      <c r="O22" s="154">
        <f>L22-I22</f>
        <v>0</v>
      </c>
      <c r="P22" s="155">
        <f>N22-K22</f>
        <v>-43.432125869007052</v>
      </c>
      <c r="Q22" s="156">
        <f>N22/K22</f>
        <v>0.89977201722536837</v>
      </c>
      <c r="R22" s="292">
        <f>Q38</f>
        <v>0.89998136779895355</v>
      </c>
      <c r="S22" s="157">
        <v>0.29166666666666669</v>
      </c>
      <c r="T22" s="158">
        <v>0.30221064814814813</v>
      </c>
      <c r="U22" s="159"/>
      <c r="V22" s="160">
        <v>15.183333333333282</v>
      </c>
      <c r="W22" s="158"/>
      <c r="X22" s="169"/>
      <c r="Y22" s="295"/>
      <c r="Z22" s="296"/>
      <c r="AA22" s="115">
        <f>M22-J22</f>
        <v>-260.59275521404243</v>
      </c>
      <c r="AB22" s="156">
        <f>M22/J22</f>
        <v>0.89977201722536826</v>
      </c>
      <c r="AC22" s="277">
        <f>AB38</f>
        <v>0.89998136779895344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708</v>
      </c>
      <c r="G23" s="103">
        <f t="shared" si="12"/>
        <v>10258.92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2340.4958677686004</v>
      </c>
      <c r="N23" s="106">
        <f>M23/L23</f>
        <v>390.08264462810007</v>
      </c>
      <c r="O23" s="108">
        <f>L23-I23</f>
        <v>0</v>
      </c>
      <c r="P23" s="109">
        <f>N23-K23</f>
        <v>-43.250688705233244</v>
      </c>
      <c r="Q23" s="110">
        <f>N23/K23</f>
        <v>0.90019071837253861</v>
      </c>
      <c r="R23" s="293"/>
      <c r="S23" s="47">
        <v>0.30555555555555558</v>
      </c>
      <c r="T23" s="48">
        <v>0.31815972222222222</v>
      </c>
      <c r="U23" s="111">
        <v>4.8166666666667268</v>
      </c>
      <c r="V23" s="112">
        <v>18.149999999999959</v>
      </c>
      <c r="W23" s="113"/>
      <c r="X23" s="13"/>
      <c r="Y23" s="282"/>
      <c r="Z23" s="283"/>
      <c r="AA23" s="117">
        <f>M23-J23</f>
        <v>-259.50413223139958</v>
      </c>
      <c r="AB23" s="110">
        <f>M23/J23</f>
        <v>0.90019071837253861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2339.951556277279</v>
      </c>
      <c r="N38" s="138">
        <f>M38/L38</f>
        <v>389.99192604621317</v>
      </c>
      <c r="O38" s="139">
        <f>L38-I38</f>
        <v>0</v>
      </c>
      <c r="P38" s="140">
        <f>N38-K38</f>
        <v>-43.341407287120148</v>
      </c>
      <c r="Q38" s="141">
        <f>N38/K38</f>
        <v>0.89998136779895355</v>
      </c>
      <c r="R38" s="294"/>
      <c r="S38" s="142">
        <f>S22</f>
        <v>0.29166666666666669</v>
      </c>
      <c r="T38" s="143">
        <f>INDEX(T22:T37,COUNTA(T22:T37))</f>
        <v>0.31815972222222222</v>
      </c>
      <c r="U38" s="144"/>
      <c r="V38" s="166"/>
      <c r="W38" s="167"/>
      <c r="X38" s="138"/>
      <c r="Y38" s="285"/>
      <c r="Z38" s="286"/>
      <c r="AA38" s="168">
        <f>M38-J38</f>
        <v>-260.048443722721</v>
      </c>
      <c r="AB38" s="141">
        <f>M38/J38</f>
        <v>0.89998136779895344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2454</v>
      </c>
      <c r="G39" s="148">
        <f t="shared" ref="G39" si="16">E39*F39</f>
        <v>45472.62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2971.5438950555003</v>
      </c>
      <c r="N39" s="152">
        <f>M39/L39</f>
        <v>990.51463168516682</v>
      </c>
      <c r="O39" s="154">
        <f>L39-I39</f>
        <v>0</v>
      </c>
      <c r="P39" s="155">
        <f>N39-K39</f>
        <v>-109.48536831483318</v>
      </c>
      <c r="Q39" s="156">
        <f>N39/K39</f>
        <v>0.90046784698651527</v>
      </c>
      <c r="R39" s="292">
        <f>Q55</f>
        <v>0.90046784698651527</v>
      </c>
      <c r="S39" s="157">
        <v>0.35447916666666668</v>
      </c>
      <c r="T39" s="158">
        <v>0.3888888888888889</v>
      </c>
      <c r="U39" s="159"/>
      <c r="V39" s="160">
        <v>49.54999999999999</v>
      </c>
      <c r="W39" s="161"/>
      <c r="X39" s="162"/>
      <c r="Y39" s="295"/>
      <c r="Z39" s="296"/>
      <c r="AA39" s="115">
        <f>M39-J39</f>
        <v>-328.45610494449966</v>
      </c>
      <c r="AB39" s="156">
        <f>M39/J39</f>
        <v>0.90046784698651527</v>
      </c>
      <c r="AC39" s="277">
        <f>AB55</f>
        <v>0.90046784698651527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2971.5438950555003</v>
      </c>
      <c r="N55" s="138">
        <f t="shared" ref="N55:N60" si="20">M55/L55</f>
        <v>990.51463168516682</v>
      </c>
      <c r="O55" s="139">
        <f t="shared" ref="O55:O60" si="21">L55-I55</f>
        <v>0</v>
      </c>
      <c r="P55" s="140">
        <f t="shared" ref="P55:P60" si="22">N55-K55</f>
        <v>-109.48536831483318</v>
      </c>
      <c r="Q55" s="141">
        <f t="shared" ref="Q55:Q60" si="23">N55/K55</f>
        <v>0.90046784698651527</v>
      </c>
      <c r="R55" s="294"/>
      <c r="S55" s="142">
        <f>S39</f>
        <v>0.35447916666666668</v>
      </c>
      <c r="T55" s="143">
        <f>INDEX(T39:T54,COUNTA(T39:T54))</f>
        <v>0.3888888888888889</v>
      </c>
      <c r="U55" s="144"/>
      <c r="V55" s="166"/>
      <c r="W55" s="99"/>
      <c r="X55" s="69"/>
      <c r="Y55" s="285"/>
      <c r="Z55" s="286"/>
      <c r="AA55" s="168">
        <f t="shared" ref="AA55:AA60" si="24">M55-J55</f>
        <v>-328.45610494449966</v>
      </c>
      <c r="AB55" s="141">
        <f t="shared" ref="AB55:AB60" si="25">M55/J55</f>
        <v>0.90046784698651527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912</v>
      </c>
      <c r="G56" s="148">
        <f t="shared" ref="G56:G60" si="26">E56*F56</f>
        <v>16580.16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3178.3155856727976</v>
      </c>
      <c r="N56" s="152">
        <f t="shared" si="20"/>
        <v>1059.4385285575993</v>
      </c>
      <c r="O56" s="154">
        <f t="shared" si="21"/>
        <v>0</v>
      </c>
      <c r="P56" s="155">
        <f t="shared" si="22"/>
        <v>-140.56147144240072</v>
      </c>
      <c r="Q56" s="156">
        <f t="shared" si="23"/>
        <v>0.88286544046466608</v>
      </c>
      <c r="R56" s="292">
        <f>Q72</f>
        <v>0.8873942449739568</v>
      </c>
      <c r="S56" s="157">
        <v>0.25</v>
      </c>
      <c r="T56" s="158">
        <v>0.26195601851851852</v>
      </c>
      <c r="U56" s="159"/>
      <c r="V56" s="160">
        <v>17.216666666666669</v>
      </c>
      <c r="W56" s="161"/>
      <c r="X56" s="162"/>
      <c r="Y56" s="295"/>
      <c r="Z56" s="296"/>
      <c r="AA56" s="115">
        <f t="shared" si="24"/>
        <v>-421.68441432720238</v>
      </c>
      <c r="AB56" s="156">
        <f t="shared" si="25"/>
        <v>0.88286544046466597</v>
      </c>
      <c r="AC56" s="277">
        <f>AB72</f>
        <v>0.8873942449739568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1731</v>
      </c>
      <c r="G57" s="103">
        <f t="shared" si="26"/>
        <v>31469.579999999998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3174.5287824758002</v>
      </c>
      <c r="N57" s="106">
        <f t="shared" si="20"/>
        <v>1058.1762608252668</v>
      </c>
      <c r="O57" s="108">
        <f t="shared" si="21"/>
        <v>0</v>
      </c>
      <c r="P57" s="109">
        <f t="shared" si="22"/>
        <v>-141.82373917473319</v>
      </c>
      <c r="Q57" s="110">
        <f t="shared" si="23"/>
        <v>0.88181355068772238</v>
      </c>
      <c r="R57" s="293"/>
      <c r="S57" s="47">
        <v>0.27241898148148147</v>
      </c>
      <c r="T57" s="48">
        <v>0.2951388888888889</v>
      </c>
      <c r="U57" s="111">
        <v>15.06666666666665</v>
      </c>
      <c r="V57" s="112">
        <v>32.71666666666669</v>
      </c>
      <c r="W57" s="113"/>
      <c r="X57" s="116"/>
      <c r="Y57" s="282"/>
      <c r="Z57" s="283"/>
      <c r="AA57" s="117">
        <f t="shared" si="24"/>
        <v>-425.4712175241998</v>
      </c>
      <c r="AB57" s="110">
        <f t="shared" si="25"/>
        <v>0.88181355068772227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877</v>
      </c>
      <c r="G58" s="103">
        <f t="shared" si="26"/>
        <v>19539.560000000001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2947.8991596638666</v>
      </c>
      <c r="N58" s="106">
        <f t="shared" si="20"/>
        <v>589.57983193277335</v>
      </c>
      <c r="O58" s="108">
        <f t="shared" si="21"/>
        <v>0</v>
      </c>
      <c r="P58" s="109">
        <f t="shared" si="22"/>
        <v>-70.420168067226655</v>
      </c>
      <c r="Q58" s="110">
        <f t="shared" si="23"/>
        <v>0.89330277565571714</v>
      </c>
      <c r="R58" s="293"/>
      <c r="S58" s="47">
        <v>0.30565972222222221</v>
      </c>
      <c r="T58" s="48">
        <v>0.31805555555555554</v>
      </c>
      <c r="U58" s="111">
        <v>15.14999999999997</v>
      </c>
      <c r="V58" s="112">
        <v>17.849999999999994</v>
      </c>
      <c r="W58" s="113"/>
      <c r="X58" s="116"/>
      <c r="Y58" s="282"/>
      <c r="Z58" s="283"/>
      <c r="AA58" s="117">
        <f t="shared" si="24"/>
        <v>-352.10084033613339</v>
      </c>
      <c r="AB58" s="110">
        <f t="shared" si="25"/>
        <v>0.89330277565571714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3242</v>
      </c>
      <c r="G59" s="103">
        <f t="shared" si="26"/>
        <v>45485.259999999995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2699.791811242193</v>
      </c>
      <c r="N59" s="106">
        <f t="shared" si="20"/>
        <v>899.93060374739764</v>
      </c>
      <c r="O59" s="108">
        <f t="shared" si="21"/>
        <v>0</v>
      </c>
      <c r="P59" s="109">
        <f t="shared" si="22"/>
        <v>-100.06939625260236</v>
      </c>
      <c r="Q59" s="110">
        <f t="shared" si="23"/>
        <v>0.89993060374739764</v>
      </c>
      <c r="R59" s="293"/>
      <c r="S59" s="47">
        <v>0.32916666666666666</v>
      </c>
      <c r="T59" s="48">
        <v>0.37920138888888888</v>
      </c>
      <c r="U59" s="111">
        <v>16.000000000000021</v>
      </c>
      <c r="V59" s="112">
        <v>72.05</v>
      </c>
      <c r="W59" s="113"/>
      <c r="X59" s="116"/>
      <c r="Y59" s="282"/>
      <c r="Z59" s="283"/>
      <c r="AA59" s="117">
        <f t="shared" si="24"/>
        <v>-300.20818875780697</v>
      </c>
      <c r="AB59" s="110">
        <f t="shared" si="25"/>
        <v>0.89993060374739764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4514</v>
      </c>
      <c r="G60" s="103">
        <f t="shared" si="26"/>
        <v>64459.92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3173.9062500000014</v>
      </c>
      <c r="N60" s="106">
        <f t="shared" si="20"/>
        <v>1057.9687500000005</v>
      </c>
      <c r="O60" s="108">
        <f t="shared" si="21"/>
        <v>0</v>
      </c>
      <c r="P60" s="109">
        <f t="shared" si="22"/>
        <v>-142.03124999999955</v>
      </c>
      <c r="Q60" s="110">
        <f t="shared" si="23"/>
        <v>0.8816406250000004</v>
      </c>
      <c r="R60" s="293"/>
      <c r="S60" s="47">
        <v>0.38958333333333334</v>
      </c>
      <c r="T60" s="48">
        <v>0.44884259259259257</v>
      </c>
      <c r="U60" s="111">
        <v>14.950000000000019</v>
      </c>
      <c r="V60" s="112">
        <v>85.3333333333333</v>
      </c>
      <c r="W60" s="113"/>
      <c r="X60" s="116"/>
      <c r="Y60" s="282"/>
      <c r="Z60" s="283"/>
      <c r="AA60" s="117">
        <f t="shared" si="24"/>
        <v>-426.09374999999864</v>
      </c>
      <c r="AB60" s="110">
        <f t="shared" si="25"/>
        <v>0.8816406250000004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3034.8883178109322</v>
      </c>
      <c r="N72" s="138">
        <f t="shared" ref="N72:N77" si="31">M72/L72</f>
        <v>892.61421112086248</v>
      </c>
      <c r="O72" s="139">
        <f t="shared" ref="O72:O77" si="32">L72-I72</f>
        <v>0</v>
      </c>
      <c r="P72" s="140">
        <f t="shared" ref="P72:P77" si="33">N72-K72</f>
        <v>-113.26814182031399</v>
      </c>
      <c r="Q72" s="141">
        <f t="shared" ref="Q72:Q77" si="34">N72/K72</f>
        <v>0.8873942449739568</v>
      </c>
      <c r="R72" s="294"/>
      <c r="S72" s="142">
        <f>S56</f>
        <v>0.25</v>
      </c>
      <c r="T72" s="143">
        <f>INDEX(T56:T71,COUNTA(T56:T71))</f>
        <v>0.44884259259259257</v>
      </c>
      <c r="U72" s="144"/>
      <c r="V72" s="166"/>
      <c r="W72" s="99"/>
      <c r="X72" s="69"/>
      <c r="Y72" s="285"/>
      <c r="Z72" s="286"/>
      <c r="AA72" s="168">
        <f t="shared" ref="AA72:AA77" si="35">M72-J72</f>
        <v>-385.11168218906778</v>
      </c>
      <c r="AB72" s="141">
        <f t="shared" ref="AB72:AB77" si="36">M72/J72</f>
        <v>0.8873942449739568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1013</v>
      </c>
      <c r="G73" s="148">
        <f t="shared" ref="G73:G77" si="37">E73*F73</f>
        <v>25355.39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2943.3414043583489</v>
      </c>
      <c r="N73" s="152">
        <f t="shared" si="31"/>
        <v>735.83535108958722</v>
      </c>
      <c r="O73" s="154">
        <f t="shared" si="32"/>
        <v>0</v>
      </c>
      <c r="P73" s="155">
        <f t="shared" si="33"/>
        <v>-89.16464891041278</v>
      </c>
      <c r="Q73" s="156">
        <f t="shared" si="34"/>
        <v>0.89192163768434818</v>
      </c>
      <c r="R73" s="292">
        <f>Q89</f>
        <v>0.88891314622275941</v>
      </c>
      <c r="S73" s="157">
        <v>0.25024305555555554</v>
      </c>
      <c r="T73" s="158">
        <v>0.26458333333333334</v>
      </c>
      <c r="U73" s="159"/>
      <c r="V73" s="160">
        <v>20.650000000000031</v>
      </c>
      <c r="W73" s="158"/>
      <c r="X73" s="169"/>
      <c r="Y73" s="295"/>
      <c r="Z73" s="296"/>
      <c r="AA73" s="115">
        <f t="shared" si="35"/>
        <v>-356.65859564165112</v>
      </c>
      <c r="AB73" s="156">
        <f t="shared" si="36"/>
        <v>0.89192163768434818</v>
      </c>
      <c r="AC73" s="277">
        <f>AB89</f>
        <v>0.88891314622275941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1329</v>
      </c>
      <c r="G74" s="103">
        <f t="shared" si="37"/>
        <v>32985.78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2942.4354243542434</v>
      </c>
      <c r="N74" s="106">
        <f t="shared" si="31"/>
        <v>735.60885608856086</v>
      </c>
      <c r="O74" s="108">
        <f t="shared" si="32"/>
        <v>0</v>
      </c>
      <c r="P74" s="109">
        <f t="shared" si="33"/>
        <v>-89.391143911439144</v>
      </c>
      <c r="Q74" s="110">
        <f t="shared" si="34"/>
        <v>0.89164709828916466</v>
      </c>
      <c r="R74" s="293"/>
      <c r="S74" s="47">
        <v>0.27500000000000002</v>
      </c>
      <c r="T74" s="48">
        <v>0.29381944444444447</v>
      </c>
      <c r="U74" s="111">
        <v>15.000000000000027</v>
      </c>
      <c r="V74" s="112">
        <v>27.1</v>
      </c>
      <c r="W74" s="113"/>
      <c r="X74" s="13"/>
      <c r="Y74" s="282"/>
      <c r="Z74" s="283"/>
      <c r="AA74" s="117">
        <f t="shared" si="35"/>
        <v>-357.56457564575658</v>
      </c>
      <c r="AB74" s="110">
        <f t="shared" si="36"/>
        <v>0.89164709828916466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2262</v>
      </c>
      <c r="G75" s="103">
        <f t="shared" si="37"/>
        <v>40467.18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3173.499610288387</v>
      </c>
      <c r="N75" s="106">
        <f t="shared" si="31"/>
        <v>793.37490257209674</v>
      </c>
      <c r="O75" s="108">
        <f t="shared" si="32"/>
        <v>0</v>
      </c>
      <c r="P75" s="109">
        <f t="shared" si="33"/>
        <v>-106.62509742790326</v>
      </c>
      <c r="Q75" s="110">
        <f t="shared" si="34"/>
        <v>0.88152766952455197</v>
      </c>
      <c r="R75" s="293"/>
      <c r="S75" s="47">
        <v>0.30432870370370368</v>
      </c>
      <c r="T75" s="48">
        <v>0.33402777777777776</v>
      </c>
      <c r="U75" s="111">
        <v>15.133333333333274</v>
      </c>
      <c r="V75" s="112">
        <v>42.766666666666666</v>
      </c>
      <c r="W75" s="113"/>
      <c r="X75" s="13"/>
      <c r="Y75" s="282"/>
      <c r="Z75" s="283"/>
      <c r="AA75" s="117">
        <f t="shared" si="35"/>
        <v>-426.50038971161302</v>
      </c>
      <c r="AB75" s="110">
        <f t="shared" si="36"/>
        <v>0.88152766952455197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2200</v>
      </c>
      <c r="G76" s="103">
        <f t="shared" si="37"/>
        <v>66000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2700.3068530514861</v>
      </c>
      <c r="N76" s="106">
        <f t="shared" si="31"/>
        <v>900.10228435049532</v>
      </c>
      <c r="O76" s="108">
        <f t="shared" si="32"/>
        <v>0</v>
      </c>
      <c r="P76" s="109">
        <f t="shared" si="33"/>
        <v>-99.897715649504676</v>
      </c>
      <c r="Q76" s="110">
        <f t="shared" si="34"/>
        <v>0.90010228435049533</v>
      </c>
      <c r="R76" s="293"/>
      <c r="S76" s="47">
        <v>0.34521990740740743</v>
      </c>
      <c r="T76" s="48">
        <v>0.37916666666666665</v>
      </c>
      <c r="U76" s="111">
        <v>16.116666666666735</v>
      </c>
      <c r="V76" s="112">
        <v>48.883333333333276</v>
      </c>
      <c r="W76" s="113"/>
      <c r="X76" s="116"/>
      <c r="Y76" s="282"/>
      <c r="Z76" s="283"/>
      <c r="AA76" s="117">
        <f t="shared" si="35"/>
        <v>-299.69314694851391</v>
      </c>
      <c r="AB76" s="110">
        <f t="shared" si="36"/>
        <v>0.90010228435049533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3794</v>
      </c>
      <c r="G77" s="103">
        <f t="shared" si="37"/>
        <v>63208.04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3174.1575644898917</v>
      </c>
      <c r="N77" s="106">
        <f t="shared" si="31"/>
        <v>634.83151289797831</v>
      </c>
      <c r="O77" s="108">
        <f t="shared" si="32"/>
        <v>0</v>
      </c>
      <c r="P77" s="109">
        <f t="shared" si="33"/>
        <v>-85.168487102021686</v>
      </c>
      <c r="Q77" s="110">
        <f t="shared" si="34"/>
        <v>0.88171043458052545</v>
      </c>
      <c r="R77" s="293"/>
      <c r="S77" s="47">
        <v>0.38978009259259261</v>
      </c>
      <c r="T77" s="48">
        <v>0.43958333333333333</v>
      </c>
      <c r="U77" s="111">
        <v>15.283333333333378</v>
      </c>
      <c r="V77" s="112">
        <v>71.71666666666664</v>
      </c>
      <c r="W77" s="113"/>
      <c r="X77" s="116"/>
      <c r="Y77" s="282"/>
      <c r="Z77" s="283"/>
      <c r="AA77" s="117">
        <f t="shared" si="35"/>
        <v>-425.84243551010832</v>
      </c>
      <c r="AB77" s="110">
        <f t="shared" si="36"/>
        <v>0.88171043458052545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2986.7481713084717</v>
      </c>
      <c r="N89" s="138">
        <f t="shared" ref="N89:N95" si="41">M89/L89</f>
        <v>746.68704282711792</v>
      </c>
      <c r="O89" s="139">
        <f t="shared" ref="O89:O95" si="42">L89-I89</f>
        <v>0</v>
      </c>
      <c r="P89" s="140">
        <f t="shared" ref="P89:P95" si="43">N89-K89</f>
        <v>-93.312957172882079</v>
      </c>
      <c r="Q89" s="141">
        <f t="shared" ref="Q89:Q95" si="44">N89/K89</f>
        <v>0.88891314622275941</v>
      </c>
      <c r="R89" s="294"/>
      <c r="S89" s="142">
        <f>S73</f>
        <v>0.25024305555555554</v>
      </c>
      <c r="T89" s="143">
        <f>INDEX(T73:T88,COUNTA(T73:T88))</f>
        <v>0.43958333333333333</v>
      </c>
      <c r="U89" s="144"/>
      <c r="V89" s="166"/>
      <c r="W89" s="167"/>
      <c r="X89" s="138"/>
      <c r="Y89" s="285"/>
      <c r="Z89" s="286"/>
      <c r="AA89" s="168">
        <f t="shared" ref="AA89:AA95" si="45">M89-J89</f>
        <v>-373.25182869152832</v>
      </c>
      <c r="AB89" s="141">
        <f t="shared" ref="AB89:AB95" si="46">M89/J89</f>
        <v>0.88891314622275941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1216</v>
      </c>
      <c r="G90" s="148">
        <f t="shared" ref="G90:G95" si="47">E90*F90</f>
        <v>31178.240000000002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8">F90/V90*60</f>
        <v>3183.7090909090894</v>
      </c>
      <c r="N90" s="152">
        <f t="shared" si="41"/>
        <v>289.42809917355356</v>
      </c>
      <c r="O90" s="154">
        <f t="shared" si="42"/>
        <v>0</v>
      </c>
      <c r="P90" s="155">
        <f t="shared" si="43"/>
        <v>-37.84462809917369</v>
      </c>
      <c r="Q90" s="156">
        <f t="shared" si="44"/>
        <v>0.88436363636363591</v>
      </c>
      <c r="R90" s="292">
        <f>Q106</f>
        <v>0.88200657859222154</v>
      </c>
      <c r="S90" s="157">
        <v>0.70839120370370368</v>
      </c>
      <c r="T90" s="158">
        <v>0.72430555555555554</v>
      </c>
      <c r="U90" s="159"/>
      <c r="V90" s="160">
        <v>22.916666666666679</v>
      </c>
      <c r="W90" s="158"/>
      <c r="X90" s="169"/>
      <c r="Y90" s="295"/>
      <c r="Z90" s="296"/>
      <c r="AA90" s="115">
        <f t="shared" si="45"/>
        <v>-416.29090909091065</v>
      </c>
      <c r="AB90" s="156">
        <f t="shared" si="46"/>
        <v>0.88436363636363591</v>
      </c>
      <c r="AC90" s="277">
        <f>AB106</f>
        <v>0.88200657859222154</v>
      </c>
    </row>
    <row r="91" spans="1:29" ht="15.75" customHeight="1">
      <c r="A91" s="298"/>
      <c r="B91" s="100" t="s">
        <v>114</v>
      </c>
      <c r="C91" s="280" t="s">
        <v>138</v>
      </c>
      <c r="D91" s="281"/>
      <c r="E91" s="101">
        <v>29.52</v>
      </c>
      <c r="F91" s="102">
        <v>1574</v>
      </c>
      <c r="G91" s="103">
        <f t="shared" si="47"/>
        <v>46464.479999999996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8"/>
        <v>3146.2520821765684</v>
      </c>
      <c r="N91" s="106">
        <f t="shared" si="41"/>
        <v>262.18767351471405</v>
      </c>
      <c r="O91" s="108">
        <f t="shared" si="42"/>
        <v>0</v>
      </c>
      <c r="P91" s="109">
        <f t="shared" si="43"/>
        <v>-37.812326485285951</v>
      </c>
      <c r="Q91" s="110">
        <f t="shared" si="44"/>
        <v>0.87395891171571349</v>
      </c>
      <c r="R91" s="293"/>
      <c r="S91" s="47">
        <v>0.72777777777777775</v>
      </c>
      <c r="T91" s="48">
        <v>0.74862268518518515</v>
      </c>
      <c r="U91" s="111">
        <v>4.9999999999999822</v>
      </c>
      <c r="V91" s="112">
        <v>30.016666666666669</v>
      </c>
      <c r="W91" s="113"/>
      <c r="X91" s="13"/>
      <c r="Y91" s="282"/>
      <c r="Z91" s="283"/>
      <c r="AA91" s="117">
        <f t="shared" si="45"/>
        <v>-453.74791782343164</v>
      </c>
      <c r="AB91" s="110">
        <f t="shared" si="46"/>
        <v>0.87395891171571338</v>
      </c>
      <c r="AC91" s="278"/>
    </row>
    <row r="92" spans="1:29" ht="15.75" customHeight="1">
      <c r="A92" s="298"/>
      <c r="B92" s="100" t="s">
        <v>114</v>
      </c>
      <c r="C92" s="280" t="s">
        <v>139</v>
      </c>
      <c r="D92" s="281"/>
      <c r="E92" s="101">
        <v>29.85</v>
      </c>
      <c r="F92" s="102">
        <v>1624</v>
      </c>
      <c r="G92" s="103">
        <f t="shared" si="47"/>
        <v>48476.4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8"/>
        <v>3146.6092572658781</v>
      </c>
      <c r="N92" s="106">
        <f t="shared" si="41"/>
        <v>262.21743810548986</v>
      </c>
      <c r="O92" s="108">
        <f t="shared" si="42"/>
        <v>0</v>
      </c>
      <c r="P92" s="109">
        <f t="shared" si="43"/>
        <v>-37.782561894510138</v>
      </c>
      <c r="Q92" s="110">
        <f t="shared" si="44"/>
        <v>0.87405812701829955</v>
      </c>
      <c r="R92" s="293"/>
      <c r="S92" s="47">
        <v>0.75280092592592596</v>
      </c>
      <c r="T92" s="48">
        <v>0.77430555555555558</v>
      </c>
      <c r="U92" s="111">
        <v>6.0166666666667545</v>
      </c>
      <c r="V92" s="112">
        <v>30.966666666666658</v>
      </c>
      <c r="W92" s="113"/>
      <c r="X92" s="13"/>
      <c r="Y92" s="282"/>
      <c r="Z92" s="283"/>
      <c r="AA92" s="117">
        <f t="shared" si="45"/>
        <v>-453.39074273412189</v>
      </c>
      <c r="AB92" s="110">
        <f t="shared" si="46"/>
        <v>0.87405812701829944</v>
      </c>
      <c r="AC92" s="278"/>
    </row>
    <row r="93" spans="1:29" ht="15.75" customHeight="1">
      <c r="A93" s="298"/>
      <c r="B93" s="100" t="s">
        <v>120</v>
      </c>
      <c r="C93" s="280" t="s">
        <v>140</v>
      </c>
      <c r="D93" s="281"/>
      <c r="E93" s="101">
        <v>28.57</v>
      </c>
      <c r="F93" s="102">
        <v>1057</v>
      </c>
      <c r="G93" s="103">
        <f t="shared" si="47"/>
        <v>30198.49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8"/>
        <v>3124.1379310344869</v>
      </c>
      <c r="N93" s="106">
        <f t="shared" si="41"/>
        <v>260.34482758620726</v>
      </c>
      <c r="O93" s="108">
        <f t="shared" si="42"/>
        <v>0</v>
      </c>
      <c r="P93" s="109">
        <f t="shared" si="43"/>
        <v>-39.655172413792741</v>
      </c>
      <c r="Q93" s="110">
        <f t="shared" si="44"/>
        <v>0.8678160919540242</v>
      </c>
      <c r="R93" s="293"/>
      <c r="S93" s="47">
        <v>0.77777777777777779</v>
      </c>
      <c r="T93" s="48">
        <v>0.791875</v>
      </c>
      <c r="U93" s="111">
        <v>4.9999999999999822</v>
      </c>
      <c r="V93" s="112">
        <v>20.299999999999976</v>
      </c>
      <c r="W93" s="113"/>
      <c r="X93" s="116"/>
      <c r="Y93" s="282"/>
      <c r="Z93" s="283"/>
      <c r="AA93" s="117">
        <f t="shared" si="45"/>
        <v>-475.86206896551312</v>
      </c>
      <c r="AB93" s="110">
        <f t="shared" si="46"/>
        <v>0.86781609195402409</v>
      </c>
      <c r="AC93" s="278"/>
    </row>
    <row r="94" spans="1:29" ht="15.75" customHeight="1">
      <c r="A94" s="299"/>
      <c r="B94" s="100" t="s">
        <v>120</v>
      </c>
      <c r="C94" s="280" t="s">
        <v>215</v>
      </c>
      <c r="D94" s="281"/>
      <c r="E94" s="101">
        <v>20.170000000000002</v>
      </c>
      <c r="F94" s="102">
        <v>469</v>
      </c>
      <c r="G94" s="103">
        <f t="shared" si="47"/>
        <v>9459.7300000000014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8"/>
        <v>3253.1791907514175</v>
      </c>
      <c r="N94" s="106">
        <f t="shared" si="41"/>
        <v>271.09826589595144</v>
      </c>
      <c r="O94" s="108">
        <f t="shared" si="42"/>
        <v>0</v>
      </c>
      <c r="P94" s="109">
        <f t="shared" si="43"/>
        <v>-28.901734104048558</v>
      </c>
      <c r="Q94" s="110">
        <f t="shared" si="44"/>
        <v>0.9036608863198381</v>
      </c>
      <c r="R94" s="293"/>
      <c r="S94" s="47">
        <v>0.79538194444444443</v>
      </c>
      <c r="T94" s="48">
        <v>0.80138888888888893</v>
      </c>
      <c r="U94" s="111">
        <v>5.0499999999999901</v>
      </c>
      <c r="V94" s="112">
        <v>8.6500000000000732</v>
      </c>
      <c r="W94" s="113"/>
      <c r="X94" s="116"/>
      <c r="Y94" s="282"/>
      <c r="Z94" s="283"/>
      <c r="AA94" s="117">
        <f t="shared" si="45"/>
        <v>-346.82080924858246</v>
      </c>
      <c r="AB94" s="110">
        <f t="shared" si="46"/>
        <v>0.90366088631983821</v>
      </c>
      <c r="AC94" s="278"/>
    </row>
    <row r="95" spans="1:29" ht="15.75" customHeight="1">
      <c r="A95" s="299"/>
      <c r="B95" s="100" t="s">
        <v>120</v>
      </c>
      <c r="C95" s="280" t="s">
        <v>217</v>
      </c>
      <c r="D95" s="281"/>
      <c r="E95" s="101">
        <v>20.420000000000002</v>
      </c>
      <c r="F95" s="102">
        <v>2931</v>
      </c>
      <c r="G95" s="121">
        <f t="shared" si="47"/>
        <v>59851.020000000004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8"/>
        <v>3197.4545454545473</v>
      </c>
      <c r="N95" s="106">
        <f t="shared" si="41"/>
        <v>245.95804195804209</v>
      </c>
      <c r="O95" s="108">
        <f t="shared" si="42"/>
        <v>0</v>
      </c>
      <c r="P95" s="109">
        <f t="shared" si="43"/>
        <v>-30.965034965034818</v>
      </c>
      <c r="Q95" s="110">
        <f t="shared" si="44"/>
        <v>0.88818181818181874</v>
      </c>
      <c r="R95" s="293"/>
      <c r="S95" s="47">
        <v>0.80486111111111114</v>
      </c>
      <c r="T95" s="48">
        <v>0.84305555555555556</v>
      </c>
      <c r="U95" s="111">
        <v>4.9999999999999822</v>
      </c>
      <c r="V95" s="112">
        <v>54.999999999999964</v>
      </c>
      <c r="W95" s="113"/>
      <c r="X95" s="50"/>
      <c r="Y95" s="282"/>
      <c r="Z95" s="283"/>
      <c r="AA95" s="117">
        <f t="shared" si="45"/>
        <v>-402.54545454545269</v>
      </c>
      <c r="AB95" s="110">
        <f t="shared" si="46"/>
        <v>0.88818181818181874</v>
      </c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3175.2236829319977</v>
      </c>
      <c r="N106" s="138">
        <f>M106/L106</f>
        <v>264.60197357766646</v>
      </c>
      <c r="O106" s="139">
        <f>L106-I106</f>
        <v>0</v>
      </c>
      <c r="P106" s="140">
        <f>N106-K106</f>
        <v>-35.398026422333544</v>
      </c>
      <c r="Q106" s="141">
        <f>N106/K106</f>
        <v>0.88200657859222154</v>
      </c>
      <c r="R106" s="294"/>
      <c r="S106" s="142">
        <f>S90</f>
        <v>0.70839120370370368</v>
      </c>
      <c r="T106" s="143">
        <f>INDEX(T90:T105,COUNTA(T90:T105))</f>
        <v>0.84305555555555556</v>
      </c>
      <c r="U106" s="144"/>
      <c r="V106" s="166"/>
      <c r="W106" s="167"/>
      <c r="X106" s="138"/>
      <c r="Y106" s="285"/>
      <c r="Z106" s="286"/>
      <c r="AA106" s="168">
        <f>M106-J106</f>
        <v>-424.7763170680023</v>
      </c>
      <c r="AB106" s="141">
        <f>M106/J106</f>
        <v>0.88200657859222154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142</v>
      </c>
      <c r="D107" s="291"/>
      <c r="E107" s="147">
        <v>18.18</v>
      </c>
      <c r="F107" s="97">
        <v>514</v>
      </c>
      <c r="G107" s="148">
        <f t="shared" ref="G107:G110" si="52">E107*F107</f>
        <v>9344.52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2970.1444622793174</v>
      </c>
      <c r="N107" s="152">
        <f>M107/L107</f>
        <v>742.53611556982935</v>
      </c>
      <c r="O107" s="154">
        <f>L107-I107</f>
        <v>0</v>
      </c>
      <c r="P107" s="155">
        <f>N107-K107</f>
        <v>-82.463884430170651</v>
      </c>
      <c r="Q107" s="156">
        <f>N107/K107</f>
        <v>0.90004377644827804</v>
      </c>
      <c r="R107" s="292">
        <f>Q123</f>
        <v>0.89573199834884476</v>
      </c>
      <c r="S107" s="157">
        <v>0.70833333333333337</v>
      </c>
      <c r="T107" s="158">
        <v>0.71554398148148146</v>
      </c>
      <c r="U107" s="159"/>
      <c r="V107" s="160">
        <v>10.383333333333251</v>
      </c>
      <c r="W107" s="161"/>
      <c r="X107" s="162"/>
      <c r="Y107" s="295"/>
      <c r="Z107" s="296"/>
      <c r="AA107" s="115">
        <f>M107-J107</f>
        <v>-329.85553772068261</v>
      </c>
      <c r="AB107" s="156">
        <f>M107/J107</f>
        <v>0.90004377644827804</v>
      </c>
      <c r="AC107" s="277">
        <f>AB123</f>
        <v>0.89573199834884476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1068</v>
      </c>
      <c r="G108" s="103">
        <f t="shared" si="52"/>
        <v>23720.280000000002</v>
      </c>
      <c r="H108" s="26"/>
      <c r="I108" s="104">
        <v>4</v>
      </c>
      <c r="J108" s="105">
        <v>3000</v>
      </c>
      <c r="K108" s="106">
        <f t="shared" ref="K108:K150" si="53">J108/I108</f>
        <v>750</v>
      </c>
      <c r="L108" s="107">
        <v>4</v>
      </c>
      <c r="M108" s="105">
        <f>F108/V108*60</f>
        <v>2683.0425680390667</v>
      </c>
      <c r="N108" s="106">
        <f>M108/L108</f>
        <v>670.76064200976668</v>
      </c>
      <c r="O108" s="108">
        <f>L108-I108</f>
        <v>0</v>
      </c>
      <c r="P108" s="109">
        <f>N108-K108</f>
        <v>-79.239357990233316</v>
      </c>
      <c r="Q108" s="110">
        <f>N108/K108</f>
        <v>0.89434752267968887</v>
      </c>
      <c r="R108" s="293"/>
      <c r="S108" s="47">
        <v>0.71883101851851849</v>
      </c>
      <c r="T108" s="48">
        <v>0.73541666666666672</v>
      </c>
      <c r="U108" s="111">
        <v>4.7333333333333272</v>
      </c>
      <c r="V108" s="112">
        <v>23.883333333333443</v>
      </c>
      <c r="W108" s="113"/>
      <c r="X108" s="116"/>
      <c r="Y108" s="282"/>
      <c r="Z108" s="283"/>
      <c r="AA108" s="117">
        <f>M108-J108</f>
        <v>-316.95743196093326</v>
      </c>
      <c r="AB108" s="110">
        <f>M108/J108</f>
        <v>0.89434752267968887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751</v>
      </c>
      <c r="G109" s="103">
        <f t="shared" si="52"/>
        <v>16882.48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2682.1428571428464</v>
      </c>
      <c r="N109" s="106">
        <f>M109/L109</f>
        <v>536.42857142856928</v>
      </c>
      <c r="O109" s="108">
        <f>L109-I109</f>
        <v>0</v>
      </c>
      <c r="P109" s="109">
        <f>N109-K109</f>
        <v>-63.571428571430715</v>
      </c>
      <c r="Q109" s="110">
        <f>N109/K109</f>
        <v>0.89404761904761543</v>
      </c>
      <c r="R109" s="293"/>
      <c r="S109" s="47">
        <v>0.73972222222222217</v>
      </c>
      <c r="T109" s="48">
        <v>0.75138888888888888</v>
      </c>
      <c r="U109" s="111">
        <v>6.1999999999998501</v>
      </c>
      <c r="V109" s="112">
        <v>16.800000000000068</v>
      </c>
      <c r="W109" s="113"/>
      <c r="X109" s="116"/>
      <c r="Y109" s="282"/>
      <c r="Z109" s="283"/>
      <c r="AA109" s="117">
        <f>M109-J109</f>
        <v>-317.85714285715358</v>
      </c>
      <c r="AB109" s="110">
        <f>M109/J109</f>
        <v>0.89404761904761543</v>
      </c>
      <c r="AC109" s="278"/>
    </row>
    <row r="110" spans="1:29" ht="15.75" customHeight="1">
      <c r="A110" s="288"/>
      <c r="B110" s="100" t="s">
        <v>120</v>
      </c>
      <c r="C110" s="280" t="s">
        <v>144</v>
      </c>
      <c r="D110" s="281"/>
      <c r="E110" s="101">
        <v>24.54</v>
      </c>
      <c r="F110" s="102">
        <v>1467</v>
      </c>
      <c r="G110" s="103">
        <f t="shared" si="52"/>
        <v>36000.18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2682.1736922295613</v>
      </c>
      <c r="N110" s="106">
        <f>M110/L110</f>
        <v>670.54342305739033</v>
      </c>
      <c r="O110" s="108">
        <f>L110-I110</f>
        <v>0</v>
      </c>
      <c r="P110" s="109">
        <f>N110-K110</f>
        <v>-79.456576942609672</v>
      </c>
      <c r="Q110" s="110">
        <f>N110/K110</f>
        <v>0.89405789740985375</v>
      </c>
      <c r="R110" s="293"/>
      <c r="S110" s="47">
        <v>0.75498842592592597</v>
      </c>
      <c r="T110" s="48">
        <v>0.77777777777777779</v>
      </c>
      <c r="U110" s="111">
        <v>5.1833333333333975</v>
      </c>
      <c r="V110" s="112">
        <v>32.816666666666627</v>
      </c>
      <c r="W110" s="113"/>
      <c r="X110" s="116"/>
      <c r="Y110" s="282"/>
      <c r="Z110" s="283"/>
      <c r="AA110" s="117">
        <f>M110-J110</f>
        <v>-317.82630777043869</v>
      </c>
      <c r="AB110" s="110">
        <f>M110/J110</f>
        <v>0.89405789740985375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2754.3758949226976</v>
      </c>
      <c r="N123" s="138">
        <f t="shared" ref="N123:N131" si="57">M123/L123</f>
        <v>648.0884458641641</v>
      </c>
      <c r="O123" s="139">
        <f t="shared" ref="O123:O131" si="58">L123-I123</f>
        <v>0</v>
      </c>
      <c r="P123" s="140">
        <f t="shared" ref="P123:P131" si="59">N123-K123</f>
        <v>-75.440965900541755</v>
      </c>
      <c r="Q123" s="141">
        <f t="shared" ref="Q123:Q131" si="60">N123/K123</f>
        <v>0.89573199834884476</v>
      </c>
      <c r="R123" s="294"/>
      <c r="S123" s="142">
        <f>S107</f>
        <v>0.70833333333333337</v>
      </c>
      <c r="T123" s="143">
        <f>INDEX(T107:T122,COUNTA(T107:T122))</f>
        <v>0.77777777777777779</v>
      </c>
      <c r="U123" s="144"/>
      <c r="V123" s="166"/>
      <c r="W123" s="99"/>
      <c r="X123" s="69"/>
      <c r="Y123" s="285"/>
      <c r="Z123" s="286"/>
      <c r="AA123" s="168">
        <f t="shared" ref="AA123:AA131" si="61">M123-J123</f>
        <v>-320.62410507730237</v>
      </c>
      <c r="AB123" s="141">
        <f t="shared" ref="AB123:AB131" si="62">M123/J123</f>
        <v>0.89573199834884476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1430</v>
      </c>
      <c r="G124" s="148">
        <f t="shared" ref="G124:G131" si="63">E124*F124</f>
        <v>25997.399999999998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64">F124/V124*60</f>
        <v>2700.9443861490072</v>
      </c>
      <c r="N124" s="152">
        <f t="shared" si="57"/>
        <v>675.2360965372518</v>
      </c>
      <c r="O124" s="154">
        <f t="shared" si="58"/>
        <v>0</v>
      </c>
      <c r="P124" s="155">
        <f t="shared" si="59"/>
        <v>-74.763903462748203</v>
      </c>
      <c r="Q124" s="156">
        <f t="shared" si="60"/>
        <v>0.90031479538300241</v>
      </c>
      <c r="R124" s="292">
        <f>Q140</f>
        <v>0.88970802595900045</v>
      </c>
      <c r="S124" s="157">
        <v>0.70849537037037036</v>
      </c>
      <c r="T124" s="158">
        <v>0.73055555555555551</v>
      </c>
      <c r="U124" s="159"/>
      <c r="V124" s="160">
        <v>31.766666666666623</v>
      </c>
      <c r="W124" s="161"/>
      <c r="X124" s="162"/>
      <c r="Y124" s="295"/>
      <c r="Z124" s="296"/>
      <c r="AA124" s="115">
        <f t="shared" si="61"/>
        <v>-299.05561385099281</v>
      </c>
      <c r="AB124" s="156">
        <f t="shared" si="62"/>
        <v>0.90031479538300241</v>
      </c>
      <c r="AC124" s="277">
        <f>AB140</f>
        <v>0.88970802595900045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1666</v>
      </c>
      <c r="G125" s="103">
        <f t="shared" si="63"/>
        <v>23373.98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2699.1899189919045</v>
      </c>
      <c r="N125" s="106">
        <f t="shared" si="57"/>
        <v>899.7299729973015</v>
      </c>
      <c r="O125" s="108">
        <f t="shared" si="58"/>
        <v>0</v>
      </c>
      <c r="P125" s="109">
        <f t="shared" si="59"/>
        <v>-100.2700270026985</v>
      </c>
      <c r="Q125" s="110">
        <f t="shared" si="60"/>
        <v>0.89972997299730151</v>
      </c>
      <c r="R125" s="293"/>
      <c r="S125" s="47">
        <v>0.74097222222222225</v>
      </c>
      <c r="T125" s="48">
        <v>0.7666898148148148</v>
      </c>
      <c r="U125" s="111">
        <v>15.000000000000107</v>
      </c>
      <c r="V125" s="112">
        <v>37.03333333333326</v>
      </c>
      <c r="W125" s="113"/>
      <c r="X125" s="116"/>
      <c r="Y125" s="282"/>
      <c r="Z125" s="283"/>
      <c r="AA125" s="117">
        <f t="shared" si="61"/>
        <v>-300.81008100809549</v>
      </c>
      <c r="AB125" s="110">
        <f t="shared" si="62"/>
        <v>0.89972997299730151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924</v>
      </c>
      <c r="G126" s="103">
        <f t="shared" si="63"/>
        <v>16798.32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3174.045801526725</v>
      </c>
      <c r="N126" s="106">
        <f t="shared" si="57"/>
        <v>1058.015267175575</v>
      </c>
      <c r="O126" s="108">
        <f t="shared" si="58"/>
        <v>0</v>
      </c>
      <c r="P126" s="109">
        <f t="shared" si="59"/>
        <v>-141.98473282442501</v>
      </c>
      <c r="Q126" s="110">
        <f t="shared" si="60"/>
        <v>0.88167938931297918</v>
      </c>
      <c r="R126" s="293"/>
      <c r="S126" s="47">
        <v>0.77708333333333335</v>
      </c>
      <c r="T126" s="48">
        <v>0.78921296296296295</v>
      </c>
      <c r="U126" s="111">
        <v>14.966666666666715</v>
      </c>
      <c r="V126" s="112">
        <v>17.466666666666626</v>
      </c>
      <c r="W126" s="113"/>
      <c r="X126" s="116"/>
      <c r="Y126" s="282"/>
      <c r="Z126" s="283"/>
      <c r="AA126" s="117">
        <f t="shared" si="61"/>
        <v>-425.95419847327503</v>
      </c>
      <c r="AB126" s="110">
        <f t="shared" si="62"/>
        <v>0.88167938931297918</v>
      </c>
      <c r="AC126" s="278"/>
    </row>
    <row r="127" spans="1:29" ht="15.75" customHeight="1">
      <c r="A127" s="298"/>
      <c r="B127" s="100" t="s">
        <v>120</v>
      </c>
      <c r="C127" s="280" t="s">
        <v>141</v>
      </c>
      <c r="D127" s="281"/>
      <c r="E127" s="101">
        <v>16.7</v>
      </c>
      <c r="F127" s="102">
        <v>1009</v>
      </c>
      <c r="G127" s="103">
        <f t="shared" si="63"/>
        <v>16850.3</v>
      </c>
      <c r="H127" s="26"/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3180.7355516637494</v>
      </c>
      <c r="N127" s="106">
        <f t="shared" si="57"/>
        <v>1060.2451838879165</v>
      </c>
      <c r="O127" s="108">
        <f t="shared" si="58"/>
        <v>0</v>
      </c>
      <c r="P127" s="109">
        <f t="shared" si="59"/>
        <v>-139.75481611208352</v>
      </c>
      <c r="Q127" s="110">
        <f t="shared" si="60"/>
        <v>0.88353765323993039</v>
      </c>
      <c r="R127" s="293"/>
      <c r="S127" s="47">
        <v>0.8</v>
      </c>
      <c r="T127" s="48">
        <v>0.81321759259259263</v>
      </c>
      <c r="U127" s="111">
        <v>15.533333333333417</v>
      </c>
      <c r="V127" s="112">
        <v>19.033333333333324</v>
      </c>
      <c r="W127" s="113"/>
      <c r="X127" s="116"/>
      <c r="Y127" s="282"/>
      <c r="Z127" s="283"/>
      <c r="AA127" s="117">
        <f t="shared" si="61"/>
        <v>-419.26444833625055</v>
      </c>
      <c r="AB127" s="110">
        <f t="shared" si="62"/>
        <v>0.88353765323993039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1967</v>
      </c>
      <c r="G128" s="103">
        <f t="shared" si="63"/>
        <v>28088.76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3178.2764811490033</v>
      </c>
      <c r="N128" s="106">
        <f t="shared" si="57"/>
        <v>1059.4254937163344</v>
      </c>
      <c r="O128" s="108">
        <f t="shared" si="58"/>
        <v>0</v>
      </c>
      <c r="P128" s="109">
        <f t="shared" si="59"/>
        <v>-140.57450628366564</v>
      </c>
      <c r="Q128" s="110">
        <f t="shared" si="60"/>
        <v>0.88285457809694534</v>
      </c>
      <c r="R128" s="293"/>
      <c r="S128" s="47">
        <v>0.82361111111111107</v>
      </c>
      <c r="T128" s="48">
        <v>0.84939814814814818</v>
      </c>
      <c r="U128" s="111">
        <v>14.966666666666555</v>
      </c>
      <c r="V128" s="112">
        <v>37.133333333333439</v>
      </c>
      <c r="W128" s="113">
        <v>0.84939814814814818</v>
      </c>
      <c r="X128" s="116">
        <v>0.90209490740740739</v>
      </c>
      <c r="Y128" s="282"/>
      <c r="Z128" s="283"/>
      <c r="AA128" s="117">
        <f t="shared" si="61"/>
        <v>-421.7235188509967</v>
      </c>
      <c r="AB128" s="110">
        <f t="shared" si="62"/>
        <v>0.88285457809694534</v>
      </c>
      <c r="AC128" s="278"/>
    </row>
    <row r="129" spans="1:29" ht="15.75" customHeight="1">
      <c r="A129" s="299"/>
      <c r="B129" s="100" t="s">
        <v>120</v>
      </c>
      <c r="C129" s="280" t="s">
        <v>155</v>
      </c>
      <c r="D129" s="281"/>
      <c r="E129" s="101">
        <v>24.82</v>
      </c>
      <c r="F129" s="102">
        <v>1226</v>
      </c>
      <c r="G129" s="121">
        <f t="shared" si="63"/>
        <v>30429.32</v>
      </c>
      <c r="H129" s="122"/>
      <c r="I129" s="104">
        <v>4</v>
      </c>
      <c r="J129" s="105">
        <v>3300</v>
      </c>
      <c r="K129" s="106">
        <f t="shared" si="53"/>
        <v>825</v>
      </c>
      <c r="L129" s="107">
        <v>4</v>
      </c>
      <c r="M129" s="105">
        <f t="shared" si="64"/>
        <v>2944.3629086057417</v>
      </c>
      <c r="N129" s="106">
        <f t="shared" si="57"/>
        <v>736.09072715143543</v>
      </c>
      <c r="O129" s="108">
        <f t="shared" si="58"/>
        <v>0</v>
      </c>
      <c r="P129" s="109">
        <f t="shared" si="59"/>
        <v>-88.909272848564569</v>
      </c>
      <c r="Q129" s="110">
        <f t="shared" si="60"/>
        <v>0.89223118442598237</v>
      </c>
      <c r="R129" s="293"/>
      <c r="S129" s="47">
        <v>0.90209490740740739</v>
      </c>
      <c r="T129" s="48">
        <v>0.9194444444444444</v>
      </c>
      <c r="U129" s="111">
        <v>75.883333333333255</v>
      </c>
      <c r="V129" s="112">
        <v>24.983333333333295</v>
      </c>
      <c r="W129" s="113"/>
      <c r="X129" s="116"/>
      <c r="Y129" s="282"/>
      <c r="Z129" s="283"/>
      <c r="AA129" s="117">
        <f t="shared" si="61"/>
        <v>-355.63709139425828</v>
      </c>
      <c r="AB129" s="110">
        <f t="shared" si="62"/>
        <v>0.89223118442598237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4294</v>
      </c>
      <c r="G130" s="121">
        <f t="shared" si="63"/>
        <v>60244.82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2699.6856444289224</v>
      </c>
      <c r="N130" s="106">
        <f t="shared" si="57"/>
        <v>899.89521480964083</v>
      </c>
      <c r="O130" s="123">
        <f t="shared" si="58"/>
        <v>0</v>
      </c>
      <c r="P130" s="124">
        <f t="shared" si="59"/>
        <v>-100.10478519035917</v>
      </c>
      <c r="Q130" s="125">
        <f t="shared" si="60"/>
        <v>0.89989521480964085</v>
      </c>
      <c r="R130" s="293"/>
      <c r="S130" s="47">
        <v>0.92986111111111114</v>
      </c>
      <c r="T130" s="48">
        <v>0.99613425925925925</v>
      </c>
      <c r="U130" s="111">
        <v>15.000000000000107</v>
      </c>
      <c r="V130" s="112">
        <v>95.43333333333328</v>
      </c>
      <c r="W130" s="113"/>
      <c r="X130" s="116"/>
      <c r="Y130" s="282"/>
      <c r="Z130" s="283"/>
      <c r="AA130" s="117">
        <f t="shared" si="61"/>
        <v>-300.31435557107761</v>
      </c>
      <c r="AB130" s="110">
        <f t="shared" si="62"/>
        <v>0.89989521480964074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5384</v>
      </c>
      <c r="G131" s="121">
        <f t="shared" si="63"/>
        <v>76883.51999999999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3177.9636005902589</v>
      </c>
      <c r="N131" s="106">
        <f t="shared" si="57"/>
        <v>1059.3212001967529</v>
      </c>
      <c r="O131" s="123">
        <f t="shared" si="58"/>
        <v>0</v>
      </c>
      <c r="P131" s="124">
        <f t="shared" si="59"/>
        <v>-140.6787998032471</v>
      </c>
      <c r="Q131" s="125">
        <f t="shared" si="60"/>
        <v>0.88276766683062746</v>
      </c>
      <c r="R131" s="293"/>
      <c r="S131" s="47">
        <v>1.0064930555555556</v>
      </c>
      <c r="T131" s="48">
        <v>1.0770833333333334</v>
      </c>
      <c r="U131" s="111">
        <v>14.916666666666707</v>
      </c>
      <c r="V131" s="112">
        <v>101.65000000000006</v>
      </c>
      <c r="W131" s="113"/>
      <c r="X131" s="116"/>
      <c r="Y131" s="282"/>
      <c r="Z131" s="283"/>
      <c r="AA131" s="117">
        <f t="shared" si="61"/>
        <v>-422.03639940974108</v>
      </c>
      <c r="AB131" s="110">
        <f t="shared" si="62"/>
        <v>0.88276766683062746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48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3.25</v>
      </c>
      <c r="J140" s="137">
        <f t="shared" si="65"/>
        <v>3337.5</v>
      </c>
      <c r="K140" s="138">
        <f t="shared" ref="K140" si="66">J140/I140</f>
        <v>1026.9230769230769</v>
      </c>
      <c r="L140" s="136">
        <f t="shared" ref="L140:M140" si="67">AVERAGE(L124:L139)</f>
        <v>3.25</v>
      </c>
      <c r="M140" s="137">
        <f t="shared" si="67"/>
        <v>2969.4005366381639</v>
      </c>
      <c r="N140" s="138">
        <f t="shared" ref="N140:N150" si="68">M140/L140</f>
        <v>913.66170358097349</v>
      </c>
      <c r="O140" s="139">
        <f t="shared" ref="O140:O150" si="69">L140-I140</f>
        <v>0</v>
      </c>
      <c r="P140" s="140">
        <f t="shared" ref="P140:P150" si="70">N140-K140</f>
        <v>-113.26137334210341</v>
      </c>
      <c r="Q140" s="141">
        <f t="shared" ref="Q140:Q150" si="71">N140/K140</f>
        <v>0.88970802595900045</v>
      </c>
      <c r="R140" s="294"/>
      <c r="S140" s="142">
        <f>S124</f>
        <v>0.70849537037037036</v>
      </c>
      <c r="T140" s="143">
        <f>INDEX(T124:T139,COUNTA(T124:T139))</f>
        <v>1.0770833333333334</v>
      </c>
      <c r="U140" s="144"/>
      <c r="V140" s="166"/>
      <c r="W140" s="99"/>
      <c r="X140" s="69"/>
      <c r="Y140" s="285"/>
      <c r="Z140" s="286"/>
      <c r="AA140" s="168">
        <f t="shared" ref="AA140:AA150" si="72">M140-J140</f>
        <v>-368.09946336183611</v>
      </c>
      <c r="AB140" s="141">
        <f t="shared" ref="AB140:AB150" si="73">M140/J140</f>
        <v>0.88970802595900045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1471</v>
      </c>
      <c r="G141" s="148">
        <f t="shared" ref="G141:G150" si="74">E141*F141</f>
        <v>32773.880000000005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5">F141/V141*60</f>
        <v>2943.6353529738799</v>
      </c>
      <c r="N141" s="152">
        <f t="shared" si="68"/>
        <v>588.72707059477602</v>
      </c>
      <c r="O141" s="154">
        <f t="shared" si="69"/>
        <v>0</v>
      </c>
      <c r="P141" s="155">
        <f t="shared" si="70"/>
        <v>-71.272929405223977</v>
      </c>
      <c r="Q141" s="156">
        <f t="shared" si="71"/>
        <v>0.89201071302238788</v>
      </c>
      <c r="R141" s="292">
        <f>Q157</f>
        <v>0.88575752754802184</v>
      </c>
      <c r="S141" s="157">
        <v>0.70834490740740741</v>
      </c>
      <c r="T141" s="158">
        <v>0.72916666666666663</v>
      </c>
      <c r="U141" s="159"/>
      <c r="V141" s="160">
        <v>29.983333333333277</v>
      </c>
      <c r="W141" s="158"/>
      <c r="X141" s="169"/>
      <c r="Y141" s="295"/>
      <c r="Z141" s="296"/>
      <c r="AA141" s="171">
        <f t="shared" si="72"/>
        <v>-356.36464702612011</v>
      </c>
      <c r="AB141" s="156">
        <f t="shared" si="73"/>
        <v>0.89201071302238788</v>
      </c>
      <c r="AC141" s="277">
        <f>AB157</f>
        <v>0.88575752754802184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807</v>
      </c>
      <c r="G142" s="103">
        <f t="shared" si="74"/>
        <v>14671.26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3175.0819672131179</v>
      </c>
      <c r="N142" s="106">
        <f t="shared" si="68"/>
        <v>1058.3606557377059</v>
      </c>
      <c r="O142" s="108">
        <f t="shared" si="69"/>
        <v>0</v>
      </c>
      <c r="P142" s="109">
        <f t="shared" si="70"/>
        <v>-141.63934426229412</v>
      </c>
      <c r="Q142" s="110">
        <f t="shared" si="71"/>
        <v>0.8819672131147549</v>
      </c>
      <c r="R142" s="293"/>
      <c r="S142" s="47">
        <v>0.73958333333333337</v>
      </c>
      <c r="T142" s="48">
        <v>0.75017361111111114</v>
      </c>
      <c r="U142" s="111">
        <v>15.000000000000107</v>
      </c>
      <c r="V142" s="112">
        <v>15.249999999999986</v>
      </c>
      <c r="W142" s="113"/>
      <c r="X142" s="13"/>
      <c r="Y142" s="282"/>
      <c r="Z142" s="283"/>
      <c r="AA142" s="172">
        <f t="shared" si="72"/>
        <v>-424.91803278688212</v>
      </c>
      <c r="AB142" s="110">
        <f t="shared" si="73"/>
        <v>0.88196721311475501</v>
      </c>
      <c r="AC142" s="278"/>
    </row>
    <row r="143" spans="1:29" ht="15.75" customHeight="1">
      <c r="A143" s="288"/>
      <c r="B143" s="100" t="s">
        <v>120</v>
      </c>
      <c r="C143" s="280" t="s">
        <v>155</v>
      </c>
      <c r="D143" s="281"/>
      <c r="E143" s="101">
        <v>24.82</v>
      </c>
      <c r="F143" s="102">
        <v>830</v>
      </c>
      <c r="G143" s="103">
        <f t="shared" si="74"/>
        <v>20600.599999999999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2943.842364532014</v>
      </c>
      <c r="N143" s="106">
        <f t="shared" si="68"/>
        <v>735.9605911330035</v>
      </c>
      <c r="O143" s="108">
        <f t="shared" si="69"/>
        <v>0</v>
      </c>
      <c r="P143" s="109">
        <f t="shared" si="70"/>
        <v>-89.039408866996496</v>
      </c>
      <c r="Q143" s="110">
        <f t="shared" si="71"/>
        <v>0.89207344379758002</v>
      </c>
      <c r="R143" s="293"/>
      <c r="S143" s="47">
        <v>0.76047453703703705</v>
      </c>
      <c r="T143" s="48">
        <v>0.77222222222222225</v>
      </c>
      <c r="U143" s="111">
        <v>14.833333333333307</v>
      </c>
      <c r="V143" s="112">
        <v>16.9166666666667</v>
      </c>
      <c r="W143" s="113"/>
      <c r="X143" s="13"/>
      <c r="Y143" s="282"/>
      <c r="Z143" s="283"/>
      <c r="AA143" s="172">
        <f t="shared" si="72"/>
        <v>-356.15763546798598</v>
      </c>
      <c r="AB143" s="110">
        <f t="shared" si="73"/>
        <v>0.89207344379758002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461</v>
      </c>
      <c r="G144" s="103">
        <f t="shared" si="74"/>
        <v>11538.83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2942.5531914893522</v>
      </c>
      <c r="N144" s="106">
        <f t="shared" si="68"/>
        <v>735.63829787233806</v>
      </c>
      <c r="O144" s="108">
        <f t="shared" si="69"/>
        <v>0</v>
      </c>
      <c r="P144" s="109">
        <f t="shared" si="70"/>
        <v>-89.361702127661943</v>
      </c>
      <c r="Q144" s="110">
        <f t="shared" si="71"/>
        <v>0.89168278529980372</v>
      </c>
      <c r="R144" s="293"/>
      <c r="S144" s="47">
        <v>0.78263888888888888</v>
      </c>
      <c r="T144" s="48">
        <v>0.78916666666666668</v>
      </c>
      <c r="U144" s="111">
        <v>14.999999999999947</v>
      </c>
      <c r="V144" s="112">
        <v>9.4000000000000306</v>
      </c>
      <c r="W144" s="113"/>
      <c r="X144" s="13"/>
      <c r="Y144" s="282"/>
      <c r="Z144" s="283"/>
      <c r="AA144" s="172">
        <f t="shared" si="72"/>
        <v>-357.44680851064777</v>
      </c>
      <c r="AB144" s="110">
        <f t="shared" si="73"/>
        <v>0.89168278529980372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1124</v>
      </c>
      <c r="G145" s="103">
        <f t="shared" si="74"/>
        <v>20108.36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3176.1381475667404</v>
      </c>
      <c r="N145" s="106">
        <f t="shared" si="68"/>
        <v>794.03453689168509</v>
      </c>
      <c r="O145" s="108">
        <f t="shared" si="69"/>
        <v>0</v>
      </c>
      <c r="P145" s="109">
        <f t="shared" si="70"/>
        <v>-105.96546310831491</v>
      </c>
      <c r="Q145" s="110">
        <f t="shared" si="71"/>
        <v>0.88226059654631672</v>
      </c>
      <c r="R145" s="293"/>
      <c r="S145" s="47">
        <v>0.7993055555555556</v>
      </c>
      <c r="T145" s="48">
        <v>0.81405092592592587</v>
      </c>
      <c r="U145" s="111">
        <v>14.600000000000044</v>
      </c>
      <c r="V145" s="112">
        <v>21.233333333333189</v>
      </c>
      <c r="W145" s="113"/>
      <c r="X145" s="116"/>
      <c r="Y145" s="282"/>
      <c r="Z145" s="283"/>
      <c r="AA145" s="172">
        <f t="shared" si="72"/>
        <v>-423.86185243325963</v>
      </c>
      <c r="AB145" s="110">
        <f t="shared" si="73"/>
        <v>0.88226059654631672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1716</v>
      </c>
      <c r="G146" s="121">
        <f t="shared" si="74"/>
        <v>28588.560000000001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3174.511819116135</v>
      </c>
      <c r="N146" s="106">
        <f t="shared" si="68"/>
        <v>634.90236382322701</v>
      </c>
      <c r="O146" s="108">
        <f t="shared" si="69"/>
        <v>0</v>
      </c>
      <c r="P146" s="109">
        <f t="shared" si="70"/>
        <v>-85.097636176772994</v>
      </c>
      <c r="Q146" s="110">
        <f t="shared" si="71"/>
        <v>0.8818088386433709</v>
      </c>
      <c r="R146" s="293"/>
      <c r="S146" s="47">
        <v>0.82499999999999996</v>
      </c>
      <c r="T146" s="48">
        <v>0.84752314814814811</v>
      </c>
      <c r="U146" s="111">
        <v>15.76666666666668</v>
      </c>
      <c r="V146" s="112">
        <v>32.433333333333337</v>
      </c>
      <c r="W146" s="113">
        <v>0.84752314814814811</v>
      </c>
      <c r="X146" s="116">
        <v>0.90016203703703701</v>
      </c>
      <c r="Y146" s="282"/>
      <c r="Z146" s="283"/>
      <c r="AA146" s="172">
        <f t="shared" si="72"/>
        <v>-425.48818088386497</v>
      </c>
      <c r="AB146" s="110">
        <f t="shared" si="73"/>
        <v>0.8818088386433709</v>
      </c>
      <c r="AC146" s="278"/>
    </row>
    <row r="147" spans="1:29" ht="15.75" customHeight="1">
      <c r="A147" s="288"/>
      <c r="B147" s="100" t="s">
        <v>120</v>
      </c>
      <c r="C147" s="280" t="s">
        <v>156</v>
      </c>
      <c r="D147" s="281"/>
      <c r="E147" s="101">
        <v>25.03</v>
      </c>
      <c r="F147" s="102">
        <v>1019</v>
      </c>
      <c r="G147" s="121">
        <f t="shared" si="74"/>
        <v>25505.57</v>
      </c>
      <c r="H147" s="62"/>
      <c r="I147" s="104">
        <v>4</v>
      </c>
      <c r="J147" s="105">
        <v>3300</v>
      </c>
      <c r="K147" s="106">
        <f t="shared" si="53"/>
        <v>825</v>
      </c>
      <c r="L147" s="107">
        <v>4</v>
      </c>
      <c r="M147" s="105">
        <f t="shared" si="75"/>
        <v>2944.1412520064209</v>
      </c>
      <c r="N147" s="106">
        <f t="shared" si="68"/>
        <v>736.03531300160523</v>
      </c>
      <c r="O147" s="123">
        <f t="shared" si="69"/>
        <v>0</v>
      </c>
      <c r="P147" s="124">
        <f t="shared" si="70"/>
        <v>-88.964686998394768</v>
      </c>
      <c r="Q147" s="125">
        <f t="shared" si="71"/>
        <v>0.89216401575952153</v>
      </c>
      <c r="R147" s="293"/>
      <c r="S147" s="47">
        <v>0.90016203703703701</v>
      </c>
      <c r="T147" s="48">
        <v>0.9145833333333333</v>
      </c>
      <c r="U147" s="111">
        <v>75.800000000000011</v>
      </c>
      <c r="V147" s="112">
        <v>20.766666666666662</v>
      </c>
      <c r="W147" s="113"/>
      <c r="X147" s="116"/>
      <c r="Y147" s="282"/>
      <c r="Z147" s="283"/>
      <c r="AA147" s="172">
        <f t="shared" si="72"/>
        <v>-355.85874799357907</v>
      </c>
      <c r="AB147" s="110">
        <f t="shared" si="73"/>
        <v>0.89216401575952153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2016</v>
      </c>
      <c r="G148" s="121">
        <f t="shared" si="74"/>
        <v>36650.879999999997</v>
      </c>
      <c r="H148" s="62"/>
      <c r="I148" s="104">
        <v>3</v>
      </c>
      <c r="J148" s="105">
        <v>3600</v>
      </c>
      <c r="K148" s="106">
        <f t="shared" si="53"/>
        <v>1200</v>
      </c>
      <c r="L148" s="118">
        <v>3</v>
      </c>
      <c r="M148" s="105">
        <f t="shared" si="75"/>
        <v>3174.8031496063095</v>
      </c>
      <c r="N148" s="106">
        <f t="shared" si="68"/>
        <v>1058.2677165354364</v>
      </c>
      <c r="O148" s="123">
        <f t="shared" si="69"/>
        <v>0</v>
      </c>
      <c r="P148" s="124">
        <f t="shared" si="70"/>
        <v>-141.73228346456358</v>
      </c>
      <c r="Q148" s="125">
        <f t="shared" si="71"/>
        <v>0.88188976377953032</v>
      </c>
      <c r="R148" s="293"/>
      <c r="S148" s="47">
        <v>0.92500000000000004</v>
      </c>
      <c r="T148" s="48">
        <v>0.95145833333333329</v>
      </c>
      <c r="U148" s="111">
        <v>15.000000000000107</v>
      </c>
      <c r="V148" s="112">
        <v>38.099999999999881</v>
      </c>
      <c r="W148" s="113"/>
      <c r="X148" s="116"/>
      <c r="Y148" s="282"/>
      <c r="Z148" s="283"/>
      <c r="AA148" s="172">
        <f t="shared" si="72"/>
        <v>-425.19685039369051</v>
      </c>
      <c r="AB148" s="110">
        <f t="shared" si="73"/>
        <v>0.88188976377953043</v>
      </c>
      <c r="AC148" s="278"/>
    </row>
    <row r="149" spans="1:29" ht="15.75" customHeight="1">
      <c r="A149" s="288"/>
      <c r="B149" s="100" t="s">
        <v>120</v>
      </c>
      <c r="C149" s="280" t="s">
        <v>146</v>
      </c>
      <c r="D149" s="281"/>
      <c r="E149" s="101">
        <v>17.89</v>
      </c>
      <c r="F149" s="102">
        <v>2965</v>
      </c>
      <c r="G149" s="121">
        <f t="shared" si="74"/>
        <v>53043.85</v>
      </c>
      <c r="H149" s="62"/>
      <c r="I149" s="104">
        <v>4</v>
      </c>
      <c r="J149" s="105">
        <v>3600</v>
      </c>
      <c r="K149" s="106">
        <f t="shared" si="53"/>
        <v>900</v>
      </c>
      <c r="L149" s="118">
        <v>4</v>
      </c>
      <c r="M149" s="105">
        <f t="shared" si="75"/>
        <v>3175.8405236536705</v>
      </c>
      <c r="N149" s="106">
        <f t="shared" si="68"/>
        <v>793.96013091341763</v>
      </c>
      <c r="O149" s="123">
        <f t="shared" si="69"/>
        <v>0</v>
      </c>
      <c r="P149" s="124">
        <f t="shared" si="70"/>
        <v>-106.03986908658237</v>
      </c>
      <c r="Q149" s="125">
        <f t="shared" si="71"/>
        <v>0.88217792323713073</v>
      </c>
      <c r="R149" s="293"/>
      <c r="S149" s="47">
        <v>0.96180555555555558</v>
      </c>
      <c r="T149" s="48">
        <v>1.0007060185185186</v>
      </c>
      <c r="U149" s="111">
        <v>14.900000000000091</v>
      </c>
      <c r="V149" s="112">
        <v>56.016666666666737</v>
      </c>
      <c r="W149" s="126"/>
      <c r="X149" s="127"/>
      <c r="Y149" s="282"/>
      <c r="Z149" s="283"/>
      <c r="AA149" s="172">
        <f t="shared" si="72"/>
        <v>-424.15947634632948</v>
      </c>
      <c r="AB149" s="110">
        <f t="shared" si="73"/>
        <v>0.88217792323713073</v>
      </c>
      <c r="AC149" s="278"/>
    </row>
    <row r="150" spans="1:29" ht="15.75" customHeight="1">
      <c r="A150" s="288"/>
      <c r="B150" s="100" t="s">
        <v>120</v>
      </c>
      <c r="C150" s="280" t="s">
        <v>147</v>
      </c>
      <c r="D150" s="281"/>
      <c r="E150" s="101">
        <v>16.66</v>
      </c>
      <c r="F150" s="102">
        <v>4498</v>
      </c>
      <c r="G150" s="121">
        <f t="shared" si="74"/>
        <v>74936.680000000008</v>
      </c>
      <c r="H150" s="62"/>
      <c r="I150" s="104">
        <v>5</v>
      </c>
      <c r="J150" s="105">
        <v>3600</v>
      </c>
      <c r="K150" s="106">
        <f t="shared" si="53"/>
        <v>720</v>
      </c>
      <c r="L150" s="118">
        <v>5</v>
      </c>
      <c r="M150" s="105">
        <f t="shared" si="75"/>
        <v>3173.8141905135208</v>
      </c>
      <c r="N150" s="106">
        <f t="shared" si="68"/>
        <v>634.76283810270411</v>
      </c>
      <c r="O150" s="123">
        <f t="shared" si="69"/>
        <v>0</v>
      </c>
      <c r="P150" s="124">
        <f t="shared" si="70"/>
        <v>-85.237161897295891</v>
      </c>
      <c r="Q150" s="125">
        <f t="shared" si="71"/>
        <v>0.88161505292042242</v>
      </c>
      <c r="R150" s="293"/>
      <c r="S150" s="47">
        <v>1.0111111111111111</v>
      </c>
      <c r="T150" s="48">
        <v>1.0701620370370371</v>
      </c>
      <c r="U150" s="111">
        <v>14.983333333333171</v>
      </c>
      <c r="V150" s="112">
        <v>85.033333333333417</v>
      </c>
      <c r="W150" s="126"/>
      <c r="X150" s="127"/>
      <c r="Y150" s="282"/>
      <c r="Z150" s="283"/>
      <c r="AA150" s="172">
        <f t="shared" si="72"/>
        <v>-426.18580948647923</v>
      </c>
      <c r="AB150" s="110">
        <f t="shared" si="73"/>
        <v>0.88161505292042242</v>
      </c>
      <c r="AC150" s="278"/>
    </row>
    <row r="151" spans="1:29" ht="15.75" customHeight="1">
      <c r="A151" s="288"/>
      <c r="B151" s="100"/>
      <c r="C151" s="280"/>
      <c r="D151" s="28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3"/>
      <c r="S151" s="47"/>
      <c r="T151" s="48"/>
      <c r="U151" s="111"/>
      <c r="V151" s="112"/>
      <c r="W151" s="126"/>
      <c r="X151" s="127"/>
      <c r="Y151" s="282"/>
      <c r="Z151" s="283"/>
      <c r="AA151" s="172"/>
      <c r="AB151" s="110"/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4.0999999999999996</v>
      </c>
      <c r="J157" s="137">
        <f t="shared" si="76"/>
        <v>3480</v>
      </c>
      <c r="K157" s="138">
        <f t="shared" ref="K157" si="77">J157/I157</f>
        <v>848.78048780487813</v>
      </c>
      <c r="L157" s="136">
        <f t="shared" ref="L157:M157" si="78">AVERAGE(L141:L156)</f>
        <v>4.0999999999999996</v>
      </c>
      <c r="M157" s="137">
        <f t="shared" si="78"/>
        <v>3082.4361958671161</v>
      </c>
      <c r="N157" s="138">
        <f>M157/L157</f>
        <v>751.8137063090528</v>
      </c>
      <c r="O157" s="139">
        <f>L157-I157</f>
        <v>0</v>
      </c>
      <c r="P157" s="140">
        <f>N157-K157</f>
        <v>-96.96678149582533</v>
      </c>
      <c r="Q157" s="141">
        <f>N157/K157</f>
        <v>0.88575752754802184</v>
      </c>
      <c r="R157" s="294"/>
      <c r="S157" s="142">
        <f>S141</f>
        <v>0.70834490740740741</v>
      </c>
      <c r="T157" s="143">
        <f>INDEX(T141:T156,COUNTA(T141:T156))</f>
        <v>1.0701620370370371</v>
      </c>
      <c r="U157" s="144"/>
      <c r="V157" s="166"/>
      <c r="W157" s="167"/>
      <c r="X157" s="138"/>
      <c r="Y157" s="285"/>
      <c r="Z157" s="286"/>
      <c r="AA157" s="174">
        <f>M157-J157</f>
        <v>-397.56380413288389</v>
      </c>
      <c r="AB157" s="141">
        <f>M157/J157</f>
        <v>0.88575752754802184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65" priority="1" operator="greaterThan">
      <formula>0</formula>
    </cfRule>
  </conditionalFormatting>
  <conditionalFormatting sqref="P5:P157 AA5:AA157">
    <cfRule type="cellIs" dxfId="64" priority="4" operator="lessThan">
      <formula>0</formula>
    </cfRule>
  </conditionalFormatting>
  <conditionalFormatting sqref="Q5:Q157 AB5:AB157">
    <cfRule type="cellIs" dxfId="63" priority="2" operator="greaterThan">
      <formula>1</formula>
    </cfRule>
    <cfRule type="cellIs" dxfId="62" priority="3" operator="lessThan">
      <formula>0.8</formula>
    </cfRule>
  </conditionalFormatting>
  <conditionalFormatting sqref="AC5:AC6 R5:R157 AC90:AC95">
    <cfRule type="cellIs" dxfId="61" priority="5" operator="lessThan">
      <formula>0.8</formula>
    </cfRule>
  </conditionalFormatting>
  <conditionalFormatting sqref="AC12:AC20">
    <cfRule type="cellIs" dxfId="60" priority="13" operator="lessThan">
      <formula>0.8</formula>
    </cfRule>
  </conditionalFormatting>
  <conditionalFormatting sqref="AC22:AC27">
    <cfRule type="cellIs" dxfId="59" priority="12" operator="lessThan">
      <formula>0.8</formula>
    </cfRule>
  </conditionalFormatting>
  <conditionalFormatting sqref="AC39">
    <cfRule type="cellIs" dxfId="58" priority="11" operator="lessThan">
      <formula>0.8</formula>
    </cfRule>
  </conditionalFormatting>
  <conditionalFormatting sqref="AC56">
    <cfRule type="cellIs" dxfId="57" priority="7" operator="lessThan">
      <formula>0.8</formula>
    </cfRule>
  </conditionalFormatting>
  <conditionalFormatting sqref="AC73:AC78">
    <cfRule type="cellIs" dxfId="56" priority="6" operator="lessThan">
      <formula>0.8</formula>
    </cfRule>
  </conditionalFormatting>
  <conditionalFormatting sqref="AC107">
    <cfRule type="cellIs" dxfId="55" priority="10" operator="lessThan">
      <formula>0.8</formula>
    </cfRule>
  </conditionalFormatting>
  <conditionalFormatting sqref="AC124">
    <cfRule type="cellIs" dxfId="54" priority="9" operator="lessThan">
      <formula>0.8</formula>
    </cfRule>
  </conditionalFormatting>
  <conditionalFormatting sqref="AC141:AC146">
    <cfRule type="cellIs" dxfId="53" priority="8" operator="lessThan">
      <formula>0.8</formula>
    </cfRule>
  </conditionalFormatting>
  <dataValidations count="1">
    <dataValidation type="list" allowBlank="1" showInputMessage="1" showErrorMessage="1" sqref="Y5:Z157" xr:uid="{7CEF8273-ED5F-4D6C-829D-C6FBB8D66E1D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14C9-F1F5-4E3D-BB9E-E9A215718C1F}">
  <sheetPr codeName="工作表78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K41" sqref="K41"/>
      <selection pane="bottomLeft" activeCell="AC114" sqref="AC114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38733</v>
      </c>
      <c r="E1" s="88" t="s">
        <v>3</v>
      </c>
      <c r="F1" s="89">
        <f>SUM(G5:G123)</f>
        <v>1976733.7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46115</v>
      </c>
      <c r="B2" s="343"/>
      <c r="C2" s="92" t="s">
        <v>40</v>
      </c>
      <c r="D2" s="93">
        <f>AVERAGE(N21,N38,N55,N72,N89,N106,N123)</f>
        <v>103.31182450461485</v>
      </c>
      <c r="E2" s="93" t="s">
        <v>91</v>
      </c>
      <c r="F2" s="94">
        <f>F1/D1</f>
        <v>51.034872072909401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32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2911</v>
      </c>
      <c r="G5" s="148">
        <f t="shared" ref="G5:G7" si="0">E5*F5</f>
        <v>165257.47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1785.5852785823827</v>
      </c>
      <c r="N5" s="152">
        <f>M5/L5</f>
        <v>74.399386607599283</v>
      </c>
      <c r="O5" s="154">
        <f>L5-I5</f>
        <v>0</v>
      </c>
      <c r="P5" s="155">
        <f>N5-K5</f>
        <v>-8.9339467257340459</v>
      </c>
      <c r="Q5" s="156">
        <f>N5/K5</f>
        <v>0.89279263929119146</v>
      </c>
      <c r="R5" s="292">
        <f>Q21</f>
        <v>0.89328084425299625</v>
      </c>
      <c r="S5" s="157">
        <v>0.2917939814814815</v>
      </c>
      <c r="T5" s="158">
        <v>0.35972222222222222</v>
      </c>
      <c r="U5" s="159"/>
      <c r="V5" s="160">
        <v>97.816666666666634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-214.41472141761733</v>
      </c>
      <c r="AF5" s="132">
        <f>M5/J5</f>
        <v>0.89279263929119135</v>
      </c>
      <c r="AG5" s="367">
        <f>AF21</f>
        <v>0.89328084425299614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1548</v>
      </c>
      <c r="G6" s="103">
        <f t="shared" si="0"/>
        <v>119722.32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1787.8729547641949</v>
      </c>
      <c r="N6" s="106">
        <f>M6/L6</f>
        <v>77.733606728878044</v>
      </c>
      <c r="O6" s="108">
        <f>L6-I6</f>
        <v>0</v>
      </c>
      <c r="P6" s="109">
        <f>N6-K6</f>
        <v>-9.2229150102523931</v>
      </c>
      <c r="Q6" s="110">
        <f>N6/K6</f>
        <v>0.89393647738209747</v>
      </c>
      <c r="R6" s="293"/>
      <c r="S6" s="47">
        <v>0.36322916666666666</v>
      </c>
      <c r="T6" s="48">
        <v>0.39930555555555558</v>
      </c>
      <c r="U6" s="111">
        <v>5.0499999999999901</v>
      </c>
      <c r="V6" s="112">
        <v>51.950000000000045</v>
      </c>
      <c r="W6" s="113"/>
      <c r="X6" s="116"/>
      <c r="Y6" s="12"/>
      <c r="Z6" s="198"/>
      <c r="AA6" s="282"/>
      <c r="AB6" s="283"/>
      <c r="AC6" s="12">
        <v>1</v>
      </c>
      <c r="AD6" s="198"/>
      <c r="AE6" s="117">
        <f>M6-J6</f>
        <v>-212.1270452358051</v>
      </c>
      <c r="AF6" s="110">
        <f>M6/J6</f>
        <v>0.89393647738209747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2918</v>
      </c>
      <c r="G7" s="103">
        <f t="shared" si="0"/>
        <v>173679.36000000002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1786.2268321713996</v>
      </c>
      <c r="N7" s="106">
        <f>M7/L7</f>
        <v>74.426118007141653</v>
      </c>
      <c r="O7" s="108">
        <f>L7-I7</f>
        <v>0</v>
      </c>
      <c r="P7" s="109">
        <f>N7-K7</f>
        <v>-8.9072153261916753</v>
      </c>
      <c r="Q7" s="110">
        <f>N7/K7</f>
        <v>0.89311341608569994</v>
      </c>
      <c r="R7" s="293"/>
      <c r="S7" s="47">
        <v>0.40347222222222223</v>
      </c>
      <c r="T7" s="48">
        <v>0.47153935185185186</v>
      </c>
      <c r="U7" s="111">
        <v>5.9999999999999787</v>
      </c>
      <c r="V7" s="112">
        <v>98.016666666666666</v>
      </c>
      <c r="W7" s="113"/>
      <c r="X7" s="116"/>
      <c r="Y7" s="12"/>
      <c r="Z7" s="198"/>
      <c r="AA7" s="282"/>
      <c r="AB7" s="283"/>
      <c r="AC7" s="12">
        <v>3</v>
      </c>
      <c r="AD7" s="198"/>
      <c r="AE7" s="117">
        <f>M7-J7</f>
        <v>-213.77316782860044</v>
      </c>
      <c r="AF7" s="110">
        <f>M7/J7</f>
        <v>0.89311341608569983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1786.5616885059924</v>
      </c>
      <c r="N21" s="138">
        <f>M21/L21</f>
        <v>75.488522049548976</v>
      </c>
      <c r="O21" s="139">
        <f>L21-I21</f>
        <v>0</v>
      </c>
      <c r="P21" s="140">
        <f>N21-K21</f>
        <v>-9.0185202039721446</v>
      </c>
      <c r="Q21" s="141">
        <f>N21/K21</f>
        <v>0.89328084425299625</v>
      </c>
      <c r="R21" s="294"/>
      <c r="S21" s="142">
        <f>S5</f>
        <v>0.2917939814814815</v>
      </c>
      <c r="T21" s="143">
        <f>INDEX(T5:T20,COUNTA(T5:T20))</f>
        <v>0.47153935185185186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7</v>
      </c>
      <c r="AD21" s="180">
        <f>SUM(AD5:AD20)</f>
        <v>0</v>
      </c>
      <c r="AE21" s="168">
        <f>M21-J21</f>
        <v>-213.43831149400762</v>
      </c>
      <c r="AF21" s="141">
        <f>M21/J21</f>
        <v>0.89328084425299614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1661</v>
      </c>
      <c r="G22" s="148">
        <f t="shared" ref="G22:G25" si="5">E22*F22</f>
        <v>89295.360000000001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1786.5551239916349</v>
      </c>
      <c r="N22" s="152">
        <f>M22/L22</f>
        <v>89.327756199581742</v>
      </c>
      <c r="O22" s="154">
        <f>L22-I22</f>
        <v>0</v>
      </c>
      <c r="P22" s="155">
        <f>N22-K22</f>
        <v>-10.672243800418258</v>
      </c>
      <c r="Q22" s="156">
        <f>N22/K22</f>
        <v>0.89327756199581743</v>
      </c>
      <c r="R22" s="292">
        <f>Q38</f>
        <v>0.88289472494595089</v>
      </c>
      <c r="S22" s="157">
        <v>0.29181712962962963</v>
      </c>
      <c r="T22" s="158">
        <v>0.33055555555555555</v>
      </c>
      <c r="U22" s="159"/>
      <c r="V22" s="160">
        <v>55.783333333333317</v>
      </c>
      <c r="W22" s="97"/>
      <c r="X22" s="98"/>
      <c r="Y22" s="12"/>
      <c r="Z22" s="198"/>
      <c r="AA22" s="295"/>
      <c r="AB22" s="296"/>
      <c r="AC22" s="12">
        <v>1</v>
      </c>
      <c r="AD22" s="198"/>
      <c r="AE22" s="115">
        <f>M22-J22</f>
        <v>-213.4448760083651</v>
      </c>
      <c r="AF22" s="156">
        <f>M22/J22</f>
        <v>0.89327756199581743</v>
      </c>
      <c r="AG22" s="362">
        <f>AF38</f>
        <v>0.89316094267788049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1308</v>
      </c>
      <c r="G23" s="103">
        <f t="shared" si="5"/>
        <v>61959.96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1785.665529010239</v>
      </c>
      <c r="N23" s="106">
        <f>M23/L23</f>
        <v>81.166614955010857</v>
      </c>
      <c r="O23" s="108">
        <f>L23-I23</f>
        <v>1</v>
      </c>
      <c r="P23" s="109">
        <f>N23-K23</f>
        <v>-14.071480283084384</v>
      </c>
      <c r="Q23" s="110">
        <f>N23/K23</f>
        <v>0.85224945702761401</v>
      </c>
      <c r="R23" s="293"/>
      <c r="S23" s="47">
        <v>0.33406249999999998</v>
      </c>
      <c r="T23" s="48">
        <v>0.36458333333333331</v>
      </c>
      <c r="U23" s="111">
        <v>5.0499999999999901</v>
      </c>
      <c r="V23" s="112">
        <v>43.949999999999996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-214.33447098976103</v>
      </c>
      <c r="AF23" s="110">
        <f>M23/J23</f>
        <v>0.8928327645051195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1654</v>
      </c>
      <c r="G24" s="103">
        <f t="shared" si="5"/>
        <v>118343.7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1787.0348139255698</v>
      </c>
      <c r="N24" s="106">
        <f>M24/L24</f>
        <v>81.228855178434983</v>
      </c>
      <c r="O24" s="108">
        <f>L24-I24</f>
        <v>0</v>
      </c>
      <c r="P24" s="109">
        <f>N24-K24</f>
        <v>-9.680235730655923</v>
      </c>
      <c r="Q24" s="110">
        <f>N24/K24</f>
        <v>0.89351740696278481</v>
      </c>
      <c r="R24" s="293"/>
      <c r="S24" s="47">
        <v>0.36907407407407405</v>
      </c>
      <c r="T24" s="48">
        <v>0.40763888888888888</v>
      </c>
      <c r="U24" s="111">
        <v>6.466666666666665</v>
      </c>
      <c r="V24" s="112">
        <v>55.533333333333353</v>
      </c>
      <c r="W24" s="113"/>
      <c r="X24" s="116"/>
      <c r="Y24" s="12"/>
      <c r="Z24" s="198"/>
      <c r="AA24" s="282"/>
      <c r="AB24" s="283"/>
      <c r="AC24" s="12">
        <v>1</v>
      </c>
      <c r="AD24" s="198"/>
      <c r="AE24" s="117">
        <f>M24-J24</f>
        <v>-212.96518607443022</v>
      </c>
      <c r="AF24" s="110">
        <f>M24/J24</f>
        <v>0.89351740696278492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1918</v>
      </c>
      <c r="G25" s="103">
        <f t="shared" si="5"/>
        <v>114197.72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1786.0320744956011</v>
      </c>
      <c r="N25" s="106">
        <f>M25/L25</f>
        <v>77.65356845633049</v>
      </c>
      <c r="O25" s="108">
        <f>L25-I25</f>
        <v>0</v>
      </c>
      <c r="P25" s="109">
        <f>N25-K25</f>
        <v>-9.3029532827999475</v>
      </c>
      <c r="Q25" s="110">
        <f>N25/K25</f>
        <v>0.89301603724780065</v>
      </c>
      <c r="R25" s="293"/>
      <c r="S25" s="47">
        <v>0.41111111111111109</v>
      </c>
      <c r="T25" s="48">
        <v>0.4558564814814815</v>
      </c>
      <c r="U25" s="111">
        <v>4.9999999999999822</v>
      </c>
      <c r="V25" s="112">
        <v>64.433333333333394</v>
      </c>
      <c r="W25" s="113"/>
      <c r="X25" s="116"/>
      <c r="Y25" s="12"/>
      <c r="Z25" s="198"/>
      <c r="AA25" s="282"/>
      <c r="AB25" s="283"/>
      <c r="AC25" s="12">
        <v>1</v>
      </c>
      <c r="AD25" s="198"/>
      <c r="AE25" s="117">
        <f>M25-J25</f>
        <v>-213.96792550439886</v>
      </c>
      <c r="AF25" s="110">
        <f>M25/J25</f>
        <v>0.89301603724780054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1786.321885355761</v>
      </c>
      <c r="N38" s="138">
        <f>M38/L38</f>
        <v>82.129741855437288</v>
      </c>
      <c r="O38" s="139">
        <f>L38-I38</f>
        <v>0.25</v>
      </c>
      <c r="P38" s="140">
        <f>N38-K38</f>
        <v>-10.893513958516195</v>
      </c>
      <c r="Q38" s="141">
        <f>N38/K38</f>
        <v>0.88289472494595089</v>
      </c>
      <c r="R38" s="294"/>
      <c r="S38" s="142">
        <f>S22</f>
        <v>0.29181712962962963</v>
      </c>
      <c r="T38" s="143">
        <f>INDEX(T22:T37,COUNTA(T22:T37))</f>
        <v>0.4558564814814815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4</v>
      </c>
      <c r="AD38" s="180">
        <f>SUM(AD22:AD37)</f>
        <v>0</v>
      </c>
      <c r="AE38" s="168">
        <f>M38-J38</f>
        <v>-213.67811464423903</v>
      </c>
      <c r="AF38" s="141">
        <f>M38/J38</f>
        <v>0.89316094267788049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1312</v>
      </c>
      <c r="G39" s="148">
        <f t="shared" ref="G39:G41" si="9">E39*F39</f>
        <v>77854.080000000002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1787.7365632096903</v>
      </c>
      <c r="N39" s="152">
        <f>M39/L39</f>
        <v>74.489023467070425</v>
      </c>
      <c r="O39" s="154">
        <f>L39-I39</f>
        <v>0</v>
      </c>
      <c r="P39" s="155">
        <f>N39-K39</f>
        <v>-8.8443098662629041</v>
      </c>
      <c r="Q39" s="156">
        <f>N39/K39</f>
        <v>0.89386828160484511</v>
      </c>
      <c r="R39" s="292">
        <f>Q55</f>
        <v>0.88587033113506164</v>
      </c>
      <c r="S39" s="157">
        <v>0.29166666666666669</v>
      </c>
      <c r="T39" s="158">
        <v>0.32224537037037038</v>
      </c>
      <c r="U39" s="159"/>
      <c r="V39" s="160">
        <v>44.033333333333317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-212.2634367903097</v>
      </c>
      <c r="AF39" s="156">
        <f>M39/J39</f>
        <v>0.89386828160484511</v>
      </c>
      <c r="AG39" s="277">
        <f>AF55</f>
        <v>0.88587033113506175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2441</v>
      </c>
      <c r="G40" s="103">
        <f t="shared" si="9"/>
        <v>143213.47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1787.550854353133</v>
      </c>
      <c r="N40" s="106">
        <f>M40/L40</f>
        <v>77.719602363179689</v>
      </c>
      <c r="O40" s="108">
        <f>L40-I40</f>
        <v>0</v>
      </c>
      <c r="P40" s="109">
        <f>N40-K40</f>
        <v>-9.2369193759507482</v>
      </c>
      <c r="Q40" s="110">
        <f>N40/K40</f>
        <v>0.89377542717656644</v>
      </c>
      <c r="R40" s="293"/>
      <c r="S40" s="47">
        <v>0.32574074074074072</v>
      </c>
      <c r="T40" s="48">
        <v>0.38263888888888886</v>
      </c>
      <c r="U40" s="111">
        <v>5.0333333333332941</v>
      </c>
      <c r="V40" s="112">
        <v>81.933333333333323</v>
      </c>
      <c r="W40" s="113"/>
      <c r="X40" s="116"/>
      <c r="Y40" s="12"/>
      <c r="Z40" s="198"/>
      <c r="AA40" s="282"/>
      <c r="AB40" s="283"/>
      <c r="AC40" s="12">
        <v>2</v>
      </c>
      <c r="AD40" s="198"/>
      <c r="AE40" s="117">
        <f>M40-J40</f>
        <v>-212.44914564686701</v>
      </c>
      <c r="AF40" s="110">
        <f>M40/J40</f>
        <v>0.89377542717656655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2216</v>
      </c>
      <c r="G41" s="103">
        <f t="shared" si="9"/>
        <v>171407.59999999998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1739.934569247547</v>
      </c>
      <c r="N41" s="106">
        <f>M41/L41</f>
        <v>66.92056035567488</v>
      </c>
      <c r="O41" s="108">
        <f>L41-I41</f>
        <v>0</v>
      </c>
      <c r="P41" s="109">
        <f>N41-K41</f>
        <v>-10.00251656740204</v>
      </c>
      <c r="Q41" s="110">
        <f>N41/K41</f>
        <v>0.86996728462377348</v>
      </c>
      <c r="R41" s="293"/>
      <c r="S41" s="47">
        <v>0.38680555555555557</v>
      </c>
      <c r="T41" s="48">
        <v>0.43987268518518519</v>
      </c>
      <c r="U41" s="111">
        <v>6.0000000000000586</v>
      </c>
      <c r="V41" s="112">
        <v>76.416666666666643</v>
      </c>
      <c r="W41" s="113"/>
      <c r="X41" s="116"/>
      <c r="Y41" s="12"/>
      <c r="Z41" s="198"/>
      <c r="AA41" s="282"/>
      <c r="AB41" s="283"/>
      <c r="AC41" s="12">
        <v>2</v>
      </c>
      <c r="AD41" s="198"/>
      <c r="AE41" s="117">
        <f>M41-J41</f>
        <v>-260.06543075245304</v>
      </c>
      <c r="AF41" s="110">
        <f>M41/J41</f>
        <v>0.86996728462377348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1771.7406622701235</v>
      </c>
      <c r="N55" s="138">
        <f t="shared" ref="N55:N60" si="13">M55/L55</f>
        <v>72.811260093292745</v>
      </c>
      <c r="O55" s="139">
        <f t="shared" ref="O55:O60" si="14">L55-I55</f>
        <v>0</v>
      </c>
      <c r="P55" s="140">
        <f t="shared" ref="P55:P60" si="15">N55-K55</f>
        <v>-9.380520728625072</v>
      </c>
      <c r="Q55" s="141">
        <f t="shared" ref="Q55:Q60" si="16">N55/K55</f>
        <v>0.88587033113506164</v>
      </c>
      <c r="R55" s="294"/>
      <c r="S55" s="142">
        <f>S39</f>
        <v>0.29166666666666669</v>
      </c>
      <c r="T55" s="143">
        <f>INDEX(T39:T54,COUNTA(T39:T54))</f>
        <v>0.43987268518518519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5</v>
      </c>
      <c r="AD55" s="191">
        <f>SUM(AD39:AD54)</f>
        <v>0</v>
      </c>
      <c r="AE55" s="168">
        <f t="shared" ref="AE55:AE60" si="17">M55-J55</f>
        <v>-228.25933772987651</v>
      </c>
      <c r="AF55" s="141">
        <f t="shared" ref="AF55:AF60" si="18">M55/J55</f>
        <v>0.88587033113506175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3387</v>
      </c>
      <c r="G56" s="148">
        <f t="shared" ref="G56:G60" si="19">E56*F56</f>
        <v>66723.899999999994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1079.6174960155836</v>
      </c>
      <c r="N56" s="152">
        <f t="shared" si="13"/>
        <v>83.047499693506424</v>
      </c>
      <c r="O56" s="154">
        <f t="shared" si="14"/>
        <v>0</v>
      </c>
      <c r="P56" s="155">
        <f t="shared" si="15"/>
        <v>-9.2601926141858826</v>
      </c>
      <c r="Q56" s="156">
        <f t="shared" si="16"/>
        <v>0.89968124667965299</v>
      </c>
      <c r="R56" s="292">
        <f>Q72</f>
        <v>0.90243496128455147</v>
      </c>
      <c r="S56" s="157">
        <v>0.25</v>
      </c>
      <c r="T56" s="158">
        <v>0.38071759259259258</v>
      </c>
      <c r="U56" s="159"/>
      <c r="V56" s="160">
        <v>188.23333333333332</v>
      </c>
      <c r="W56" s="158"/>
      <c r="X56" s="169"/>
      <c r="Y56" s="12"/>
      <c r="Z56" s="198"/>
      <c r="AA56" s="295"/>
      <c r="AB56" s="296"/>
      <c r="AC56" s="12">
        <v>4</v>
      </c>
      <c r="AD56" s="198"/>
      <c r="AE56" s="115">
        <f t="shared" si="17"/>
        <v>-120.38250398441642</v>
      </c>
      <c r="AF56" s="156">
        <f t="shared" si="18"/>
        <v>0.89968124667965299</v>
      </c>
      <c r="AG56" s="277">
        <f>AF72</f>
        <v>0.90243496128455147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495</v>
      </c>
      <c r="G57" s="103">
        <f t="shared" si="19"/>
        <v>13389.75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2965.0582362728569</v>
      </c>
      <c r="N57" s="106">
        <f t="shared" si="13"/>
        <v>494.17637271214284</v>
      </c>
      <c r="O57" s="108">
        <f t="shared" si="14"/>
        <v>0</v>
      </c>
      <c r="P57" s="109">
        <f t="shared" si="15"/>
        <v>-51.323627287857164</v>
      </c>
      <c r="Q57" s="110">
        <f t="shared" si="16"/>
        <v>0.90591452376194836</v>
      </c>
      <c r="R57" s="293"/>
      <c r="S57" s="47">
        <v>0.38402777777777775</v>
      </c>
      <c r="T57" s="48">
        <v>0.39098379629629632</v>
      </c>
      <c r="U57" s="111">
        <v>4.7666666666666391</v>
      </c>
      <c r="V57" s="112">
        <v>10.01666666666674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-307.9417637271431</v>
      </c>
      <c r="AF57" s="110">
        <f t="shared" si="18"/>
        <v>0.90591452376194836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1455</v>
      </c>
      <c r="G58" s="103">
        <f t="shared" si="19"/>
        <v>38135.550000000003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2964.3463497453185</v>
      </c>
      <c r="N58" s="106">
        <f t="shared" si="13"/>
        <v>494.05772495755309</v>
      </c>
      <c r="O58" s="108">
        <f t="shared" si="14"/>
        <v>0</v>
      </c>
      <c r="P58" s="109">
        <f t="shared" si="15"/>
        <v>-51.442275042446909</v>
      </c>
      <c r="Q58" s="110">
        <f t="shared" si="16"/>
        <v>0.9056970210037637</v>
      </c>
      <c r="R58" s="293"/>
      <c r="S58" s="47">
        <v>0.39444444444444438</v>
      </c>
      <c r="T58" s="48">
        <v>0.41489583333333335</v>
      </c>
      <c r="U58" s="111">
        <v>4.9833333333332064</v>
      </c>
      <c r="V58" s="112">
        <v>29.450000000000127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-308.65365025468145</v>
      </c>
      <c r="AF58" s="110">
        <f t="shared" si="18"/>
        <v>0.9056970210037637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1053</v>
      </c>
      <c r="G59" s="103">
        <f t="shared" si="19"/>
        <v>23081.760000000002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3265.1162790697695</v>
      </c>
      <c r="N59" s="106">
        <f t="shared" si="13"/>
        <v>544.18604651162821</v>
      </c>
      <c r="O59" s="108">
        <f t="shared" si="14"/>
        <v>0</v>
      </c>
      <c r="P59" s="109">
        <f t="shared" si="15"/>
        <v>-55.813953488371794</v>
      </c>
      <c r="Q59" s="110">
        <f t="shared" si="16"/>
        <v>0.90697674418604701</v>
      </c>
      <c r="R59" s="293"/>
      <c r="S59" s="47">
        <v>0.41875000000000001</v>
      </c>
      <c r="T59" s="48">
        <v>0.4321875</v>
      </c>
      <c r="U59" s="111">
        <v>5.5499999999999883</v>
      </c>
      <c r="V59" s="112">
        <v>19.349999999999987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-334.88372093023054</v>
      </c>
      <c r="AF59" s="200">
        <f t="shared" si="18"/>
        <v>0.90697674418604712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2242</v>
      </c>
      <c r="G60" s="103">
        <f t="shared" si="19"/>
        <v>67192.739999999991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2482.6822516148891</v>
      </c>
      <c r="N60" s="106">
        <f t="shared" si="13"/>
        <v>118.22296436261377</v>
      </c>
      <c r="O60" s="108">
        <f t="shared" si="14"/>
        <v>0</v>
      </c>
      <c r="P60" s="109">
        <f t="shared" si="15"/>
        <v>-14.634178494529095</v>
      </c>
      <c r="Q60" s="110">
        <f t="shared" si="16"/>
        <v>0.88985026939601752</v>
      </c>
      <c r="R60" s="293"/>
      <c r="S60" s="47">
        <v>0.43541666666666667</v>
      </c>
      <c r="T60" s="48">
        <v>0.47304398148148147</v>
      </c>
      <c r="U60" s="111">
        <v>4.6500000000000075</v>
      </c>
      <c r="V60" s="112">
        <v>54.183333333333302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-307.31774838511092</v>
      </c>
      <c r="AF60" s="200">
        <f t="shared" si="18"/>
        <v>0.88985026939601763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2551.3641225436836</v>
      </c>
      <c r="N72" s="138">
        <f>M72/L72</f>
        <v>245.32347332150803</v>
      </c>
      <c r="O72" s="139">
        <f>L72-I72</f>
        <v>0</v>
      </c>
      <c r="P72" s="140">
        <f>N72-K72</f>
        <v>-26.522680524645779</v>
      </c>
      <c r="Q72" s="141">
        <f>N72/K72</f>
        <v>0.90243496128455147</v>
      </c>
      <c r="R72" s="294"/>
      <c r="S72" s="142">
        <f>S56</f>
        <v>0.25</v>
      </c>
      <c r="T72" s="143">
        <f>INDEX(T56:T71,COUNTA(T56:T71))</f>
        <v>0.47304398148148147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8</v>
      </c>
      <c r="AD72" s="191">
        <f>SUM(AD56:AD71)</f>
        <v>0</v>
      </c>
      <c r="AE72" s="168">
        <f>M72-J72</f>
        <v>-275.83587745631621</v>
      </c>
      <c r="AF72" s="141">
        <f>M72/J72</f>
        <v>0.90243496128455147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1285</v>
      </c>
      <c r="G73" s="148">
        <f t="shared" ref="G73:G74" si="24">E73*F73</f>
        <v>74748.45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1606.2500000000005</v>
      </c>
      <c r="N73" s="152">
        <f>M73/L73</f>
        <v>84.539473684210549</v>
      </c>
      <c r="O73" s="154">
        <f>L73-I73</f>
        <v>0</v>
      </c>
      <c r="P73" s="155">
        <f>N73-K73</f>
        <v>-10.197368421052616</v>
      </c>
      <c r="Q73" s="156">
        <f>N73/K73</f>
        <v>0.89236111111111127</v>
      </c>
      <c r="R73" s="292">
        <f>Q89</f>
        <v>0.89251192938529589</v>
      </c>
      <c r="S73" s="157">
        <v>0.70833333333333337</v>
      </c>
      <c r="T73" s="158">
        <v>0.7416666666666667</v>
      </c>
      <c r="U73" s="159"/>
      <c r="V73" s="160">
        <v>47.999999999999986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-193.74999999999955</v>
      </c>
      <c r="AF73" s="156">
        <f>M73/J73</f>
        <v>0.89236111111111138</v>
      </c>
      <c r="AG73" s="277">
        <f>AF89</f>
        <v>0.89251192938529589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2050</v>
      </c>
      <c r="G74" s="103">
        <f t="shared" si="24"/>
        <v>92209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1606.7929457870644</v>
      </c>
      <c r="N74" s="106">
        <f>M74/L74</f>
        <v>76.513949799384022</v>
      </c>
      <c r="O74" s="108">
        <f>L74-I74</f>
        <v>0</v>
      </c>
      <c r="P74" s="109">
        <f>N74-K74</f>
        <v>-9.2003359149016859</v>
      </c>
      <c r="Q74" s="110">
        <f>N74/K74</f>
        <v>0.89266274765948028</v>
      </c>
      <c r="R74" s="293"/>
      <c r="S74" s="47">
        <v>0.74545138888888884</v>
      </c>
      <c r="T74" s="48">
        <v>0.79861111111111116</v>
      </c>
      <c r="U74" s="111">
        <v>5.4499999999998927</v>
      </c>
      <c r="V74" s="112">
        <v>76.550000000000139</v>
      </c>
      <c r="W74" s="113"/>
      <c r="X74" s="116"/>
      <c r="Y74" s="12"/>
      <c r="Z74" s="198"/>
      <c r="AA74" s="282"/>
      <c r="AB74" s="283"/>
      <c r="AC74" s="12">
        <v>2</v>
      </c>
      <c r="AD74" s="198"/>
      <c r="AE74" s="117">
        <f>M74-J74</f>
        <v>-193.20705421293565</v>
      </c>
      <c r="AF74" s="110">
        <f>M74/J74</f>
        <v>0.89266274765948017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1606.5214728935325</v>
      </c>
      <c r="N89" s="138">
        <f>M89/L89</f>
        <v>80.326073644676626</v>
      </c>
      <c r="O89" s="139">
        <f>L89-I89</f>
        <v>0</v>
      </c>
      <c r="P89" s="140">
        <f>N89-K89</f>
        <v>-9.6739263553233741</v>
      </c>
      <c r="Q89" s="141">
        <f>N89/K89</f>
        <v>0.89251192938529589</v>
      </c>
      <c r="R89" s="294"/>
      <c r="S89" s="142">
        <f>S73</f>
        <v>0.70833333333333337</v>
      </c>
      <c r="T89" s="143">
        <f>INDEX(T73:T88,COUNTA(T73:T88))</f>
        <v>0.79861111111111116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85"/>
      <c r="AB89" s="286"/>
      <c r="AC89" s="179">
        <f t="shared" ref="AC89:AD89" si="30">SUM(AC73:AC88)</f>
        <v>3</v>
      </c>
      <c r="AD89" s="180">
        <f t="shared" si="30"/>
        <v>0</v>
      </c>
      <c r="AE89" s="168">
        <f>M89-J89</f>
        <v>-193.47852710646748</v>
      </c>
      <c r="AF89" s="141">
        <f>M89/J89</f>
        <v>0.89251192938529589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931</v>
      </c>
      <c r="G90" s="148">
        <f t="shared" ref="G90:G91" si="31">E90*F90</f>
        <v>50357.79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1787.5200000000041</v>
      </c>
      <c r="N90" s="152">
        <f>M90/L90</f>
        <v>89.376000000000204</v>
      </c>
      <c r="O90" s="154">
        <f>L90-I90</f>
        <v>1</v>
      </c>
      <c r="P90" s="155">
        <f>N90-K90</f>
        <v>-15.887157894736632</v>
      </c>
      <c r="Q90" s="156">
        <f>N90/K90</f>
        <v>0.84907200000000194</v>
      </c>
      <c r="R90" s="292">
        <f>Q106</f>
        <v>0.8710718368246988</v>
      </c>
      <c r="S90" s="157">
        <v>0.70833333333333337</v>
      </c>
      <c r="T90" s="158">
        <v>0.73003472222222221</v>
      </c>
      <c r="U90" s="159"/>
      <c r="V90" s="160">
        <v>31.249999999999929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-212.47999999999593</v>
      </c>
      <c r="AF90" s="156">
        <f>M90/J90</f>
        <v>0.893760000000002</v>
      </c>
      <c r="AG90" s="362">
        <f>AF106</f>
        <v>0.89340701212789619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1350</v>
      </c>
      <c r="G91" s="103">
        <f t="shared" si="31"/>
        <v>68404.5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1786.1080485115808</v>
      </c>
      <c r="N91" s="106">
        <f>M91/L91</f>
        <v>89.305402425579047</v>
      </c>
      <c r="O91" s="108">
        <f>L91-I91</f>
        <v>0</v>
      </c>
      <c r="P91" s="109">
        <f>N91-K91</f>
        <v>-10.694597574420953</v>
      </c>
      <c r="Q91" s="110">
        <f>N91/K91</f>
        <v>0.8930540242557905</v>
      </c>
      <c r="R91" s="293"/>
      <c r="S91" s="47">
        <v>0.73402777777777783</v>
      </c>
      <c r="T91" s="48">
        <v>0.76552083333333332</v>
      </c>
      <c r="U91" s="111">
        <v>5.7500000000000995</v>
      </c>
      <c r="V91" s="112">
        <v>45.349999999999895</v>
      </c>
      <c r="W91" s="113"/>
      <c r="X91" s="116"/>
      <c r="Y91" s="12"/>
      <c r="Z91" s="198"/>
      <c r="AA91" s="282"/>
      <c r="AB91" s="283"/>
      <c r="AC91" s="12">
        <v>1</v>
      </c>
      <c r="AD91" s="198"/>
      <c r="AE91" s="117">
        <f>M91-J91</f>
        <v>-213.89195148841918</v>
      </c>
      <c r="AF91" s="110">
        <f>M91/J91</f>
        <v>0.89305402425579039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1786.8140242557924</v>
      </c>
      <c r="N106" s="138">
        <f>M106/L106</f>
        <v>89.340701212789625</v>
      </c>
      <c r="O106" s="139">
        <f>L106-I106</f>
        <v>0.5</v>
      </c>
      <c r="P106" s="140">
        <f>N106-K106</f>
        <v>-13.223401351312944</v>
      </c>
      <c r="Q106" s="141">
        <f>N106/K106</f>
        <v>0.8710718368246988</v>
      </c>
      <c r="R106" s="294"/>
      <c r="S106" s="142">
        <f>S90</f>
        <v>0.70833333333333337</v>
      </c>
      <c r="T106" s="143">
        <f>INDEX(T90:T105,COUNTA(T90:T105))</f>
        <v>0.76552083333333332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85"/>
      <c r="AB106" s="286"/>
      <c r="AC106" s="179">
        <f t="shared" ref="AC106:AD106" si="37">SUM(AC90:AC105)</f>
        <v>2</v>
      </c>
      <c r="AD106" s="180">
        <f t="shared" si="37"/>
        <v>0</v>
      </c>
      <c r="AE106" s="168">
        <f>M106-J106</f>
        <v>-213.18597574420755</v>
      </c>
      <c r="AF106" s="141">
        <f>M106/J106</f>
        <v>0.89340701212789619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1488</v>
      </c>
      <c r="G107" s="148">
        <f t="shared" ref="G107:G109" si="38">E107*F107</f>
        <v>70828.800000000003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1789.7761443367851</v>
      </c>
      <c r="N107" s="152">
        <f>M107/L107</f>
        <v>77.816354101599359</v>
      </c>
      <c r="O107" s="154">
        <f>L107-I107</f>
        <v>0</v>
      </c>
      <c r="P107" s="155">
        <f>N107-K107</f>
        <v>-9.1401676375310785</v>
      </c>
      <c r="Q107" s="156">
        <f>N107/K107</f>
        <v>0.89488807216839261</v>
      </c>
      <c r="R107" s="292">
        <f>Q123</f>
        <v>0.89427449258308167</v>
      </c>
      <c r="S107" s="157">
        <v>0.70841435185185186</v>
      </c>
      <c r="T107" s="158">
        <v>0.74305555555555558</v>
      </c>
      <c r="U107" s="159"/>
      <c r="V107" s="160">
        <v>49.883333333333354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-210.22385566321486</v>
      </c>
      <c r="AF107" s="156">
        <f>M107/J107</f>
        <v>0.89488807216839261</v>
      </c>
      <c r="AG107" s="277">
        <f>AF123</f>
        <v>0.89427449258308167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1419</v>
      </c>
      <c r="G108" s="103">
        <f t="shared" si="38"/>
        <v>80698.53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1788.0294014700721</v>
      </c>
      <c r="N108" s="106">
        <f>M108/L108</f>
        <v>77.740408759568354</v>
      </c>
      <c r="O108" s="108">
        <f>L108-I108</f>
        <v>0</v>
      </c>
      <c r="P108" s="109">
        <f>N108-K108</f>
        <v>-9.2161129795620838</v>
      </c>
      <c r="Q108" s="110">
        <f>N108/K108</f>
        <v>0.89401470073503608</v>
      </c>
      <c r="R108" s="293"/>
      <c r="S108" s="47">
        <v>0.74679398148148146</v>
      </c>
      <c r="T108" s="48">
        <v>0.77986111111111112</v>
      </c>
      <c r="U108" s="111">
        <v>5.3833333333332689</v>
      </c>
      <c r="V108" s="112">
        <v>47.616666666666703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-211.97059852992788</v>
      </c>
      <c r="AF108" s="110">
        <f>M108/J108</f>
        <v>0.89401470073503608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1691</v>
      </c>
      <c r="G109" s="103">
        <f t="shared" si="38"/>
        <v>96031.89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1787.8414096916326</v>
      </c>
      <c r="N109" s="106">
        <f>M109/L109</f>
        <v>77.732235203984033</v>
      </c>
      <c r="O109" s="108">
        <f>L109-I109</f>
        <v>0</v>
      </c>
      <c r="P109" s="109">
        <f>N109-K109</f>
        <v>-9.2242865351464047</v>
      </c>
      <c r="Q109" s="110">
        <f>N109/K109</f>
        <v>0.89392070484581632</v>
      </c>
      <c r="R109" s="293"/>
      <c r="S109" s="47">
        <v>0.78420138888888891</v>
      </c>
      <c r="T109" s="48">
        <v>0.82361111111111107</v>
      </c>
      <c r="U109" s="111">
        <v>6.2500000000000178</v>
      </c>
      <c r="V109" s="112">
        <v>56.749999999999915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-212.15859030836737</v>
      </c>
      <c r="AF109" s="110">
        <f>M109/J109</f>
        <v>0.89392070484581632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1788.5489851661634</v>
      </c>
      <c r="N123" s="138">
        <f>M123/L123</f>
        <v>77.762999355050582</v>
      </c>
      <c r="O123" s="139">
        <f>L123-I123</f>
        <v>0</v>
      </c>
      <c r="P123" s="140">
        <f>N123-K123</f>
        <v>-9.1935223840798557</v>
      </c>
      <c r="Q123" s="141">
        <f>N123/K123</f>
        <v>0.89427449258308167</v>
      </c>
      <c r="R123" s="294"/>
      <c r="S123" s="142">
        <f>S107</f>
        <v>0.70841435185185186</v>
      </c>
      <c r="T123" s="143">
        <f>INDEX(T107:T122,COUNTA(T107:T122))</f>
        <v>0.82361111111111107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85"/>
      <c r="AB123" s="286"/>
      <c r="AC123" s="179">
        <f t="shared" ref="AC123:AD123" si="44">SUM(AC107:AC122)</f>
        <v>3</v>
      </c>
      <c r="AD123" s="180">
        <f t="shared" si="44"/>
        <v>0</v>
      </c>
      <c r="AE123" s="168">
        <f>M123-J123</f>
        <v>-211.45101483383655</v>
      </c>
      <c r="AF123" s="141">
        <f>M123/J123</f>
        <v>0.89427449258308167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52" priority="3" operator="greaterThan">
      <formula>0</formula>
    </cfRule>
  </conditionalFormatting>
  <conditionalFormatting sqref="P5:P123 AE5:AE123">
    <cfRule type="cellIs" dxfId="51" priority="6" operator="lessThan">
      <formula>0</formula>
    </cfRule>
  </conditionalFormatting>
  <conditionalFormatting sqref="Q5:Q123 AF5:AF123">
    <cfRule type="cellIs" dxfId="50" priority="4" operator="greaterThan">
      <formula>1</formula>
    </cfRule>
    <cfRule type="cellIs" dxfId="49" priority="5" operator="lessThan">
      <formula>0.8</formula>
    </cfRule>
  </conditionalFormatting>
  <conditionalFormatting sqref="AG5 R5:R123 AG39:AG90">
    <cfRule type="cellIs" dxfId="48" priority="7" operator="lessThan">
      <formula>0.8</formula>
    </cfRule>
  </conditionalFormatting>
  <conditionalFormatting sqref="AG22">
    <cfRule type="cellIs" dxfId="47" priority="10" operator="lessThan">
      <formula>0.8</formula>
    </cfRule>
  </conditionalFormatting>
  <conditionalFormatting sqref="AG37">
    <cfRule type="cellIs" dxfId="46" priority="9" operator="lessThan">
      <formula>0.8</formula>
    </cfRule>
  </conditionalFormatting>
  <conditionalFormatting sqref="AG105">
    <cfRule type="cellIs" dxfId="45" priority="2" operator="lessThan">
      <formula>0.8</formula>
    </cfRule>
  </conditionalFormatting>
  <conditionalFormatting sqref="AG107:AG123">
    <cfRule type="cellIs" dxfId="44" priority="1" operator="lessThan">
      <formula>0.8</formula>
    </cfRule>
  </conditionalFormatting>
  <dataValidations count="1">
    <dataValidation type="list" allowBlank="1" showInputMessage="1" showErrorMessage="1" sqref="AA5:AB123" xr:uid="{BD787E92-1026-45D9-86EA-5C9FAD08851D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7ACE-15C1-4714-9476-882ED9074274}">
  <sheetPr codeName="工作表79">
    <tabColor theme="9" tint="0.59999389629810485"/>
  </sheetPr>
  <dimension ref="B1:AR42"/>
  <sheetViews>
    <sheetView zoomScale="70" zoomScaleNormal="70" workbookViewId="0">
      <selection activeCell="T20" sqref="T20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220</v>
      </c>
      <c r="D3" s="266"/>
      <c r="E3" s="3" t="s">
        <v>2</v>
      </c>
      <c r="F3" s="267">
        <f>'0402(18度C)'!D1+'0402(4度C)'!D1</f>
        <v>125387</v>
      </c>
      <c r="G3" s="268"/>
      <c r="H3" s="3" t="s">
        <v>3</v>
      </c>
      <c r="I3" s="269">
        <f>'0402(18度C)'!F1+'0402(4度C)'!F1</f>
        <v>3718970.8400000008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463.64694244549901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724.8082441231652</v>
      </c>
      <c r="N6" s="246"/>
      <c r="O6" s="232">
        <f>'0402(4度C)'!Y2</f>
        <v>0</v>
      </c>
      <c r="P6" s="232">
        <f>'0402(4度C)'!Z2</f>
        <v>0</v>
      </c>
      <c r="Q6" s="232">
        <f>'0402(4度C)'!AC2</f>
        <v>37</v>
      </c>
      <c r="R6" s="232">
        <f>'0402(4度C)'!AD2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413.1263650492188</v>
      </c>
      <c r="F7" s="240" t="e">
        <f>AVERAGE(#REF!,D15:K15)</f>
        <v>#REF!</v>
      </c>
      <c r="G7" s="241">
        <f>AVERAGE(D15:K15)</f>
        <v>118.79662112833948</v>
      </c>
      <c r="H7" s="242"/>
      <c r="I7" s="241">
        <f>AVERAGE(L15:O15)</f>
        <v>82.469589846722428</v>
      </c>
      <c r="J7" s="242"/>
      <c r="K7" s="241">
        <f>AVERAGE(D33:O33)</f>
        <v>661.98388353984842</v>
      </c>
      <c r="L7" s="242"/>
      <c r="M7" s="241">
        <f>AVERAGE(P33:X33)</f>
        <v>644.37679225868305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0.88912361053212285</v>
      </c>
      <c r="F8" s="236" t="e">
        <f>AVERAGE(D16:K16,#REF!)</f>
        <v>#REF!</v>
      </c>
      <c r="G8" s="225">
        <f>AVERAGE(D16:K16)</f>
        <v>0.88957913292233504</v>
      </c>
      <c r="H8" s="226"/>
      <c r="I8" s="225">
        <f>AVERAGE(L16:O16)</f>
        <v>0.88586871269288547</v>
      </c>
      <c r="J8" s="226"/>
      <c r="K8" s="225">
        <f>AVERAGE(D34:O34)</f>
        <v>0.89184427750828177</v>
      </c>
      <c r="L8" s="226"/>
      <c r="M8" s="225">
        <f>AVERAGE(P34:X34)</f>
        <v>0.88770842780114045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75.490835133358217</v>
      </c>
      <c r="F15" s="35">
        <v>82.120712374721236</v>
      </c>
      <c r="G15" s="35">
        <v>72.335843051230199</v>
      </c>
      <c r="H15" s="35">
        <v>245.23909395404826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80.313075965376015</v>
      </c>
      <c r="N15" s="35">
        <v>89.349627861624569</v>
      </c>
      <c r="O15" s="38">
        <v>77.746065713166658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0.89330821574473895</v>
      </c>
      <c r="F16" s="43">
        <f t="shared" si="0"/>
        <v>0.88279765802825338</v>
      </c>
      <c r="G16" s="43">
        <f t="shared" si="0"/>
        <v>0.880086090456634</v>
      </c>
      <c r="H16" s="43">
        <f t="shared" si="0"/>
        <v>0.90212456745971359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0.89236751072640019</v>
      </c>
      <c r="N16" s="43">
        <f t="shared" si="1"/>
        <v>0.87115887165083949</v>
      </c>
      <c r="O16" s="46">
        <f t="shared" si="1"/>
        <v>0.89407975570141651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0.29189814814814813</v>
      </c>
      <c r="G17" s="48">
        <v>0.29197916666666668</v>
      </c>
      <c r="H17" s="48">
        <v>0.25006944444444446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0.70841435185185186</v>
      </c>
      <c r="N17" s="48">
        <v>0.70851851851851855</v>
      </c>
      <c r="O17" s="50">
        <v>0.70833333333333337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0.47152777777777777</v>
      </c>
      <c r="F18" s="48">
        <v>0.47780092592592593</v>
      </c>
      <c r="G18" s="48">
        <v>0.47255787037037039</v>
      </c>
      <c r="H18" s="48">
        <v>0.47916666666666669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0.78773148148148153</v>
      </c>
      <c r="N18" s="48">
        <v>0.75836805555555553</v>
      </c>
      <c r="O18" s="50">
        <v>0.8041666666666667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7</v>
      </c>
      <c r="F21" s="52">
        <v>6</v>
      </c>
      <c r="G21" s="52">
        <v>8</v>
      </c>
      <c r="H21" s="52">
        <v>9</v>
      </c>
      <c r="I21" s="52"/>
      <c r="J21" s="52"/>
      <c r="K21" s="53"/>
      <c r="L21" s="54"/>
      <c r="M21" s="55">
        <v>2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1026.9230769230769</v>
      </c>
      <c r="X32" s="31">
        <v>848.78048780487813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290.100304052578</v>
      </c>
      <c r="H33" s="35">
        <v>390.13326474356489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990.3545193229005</v>
      </c>
      <c r="N33" s="35">
        <v>892.69287485608481</v>
      </c>
      <c r="O33" s="35">
        <v>746.63845472411424</v>
      </c>
      <c r="P33" s="34">
        <v>263.84578765372186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648.20190829523062</v>
      </c>
      <c r="W33" s="35">
        <v>913.60221273587808</v>
      </c>
      <c r="X33" s="38">
        <v>751.85726034990182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0.88226381129392284</v>
      </c>
      <c r="H34" s="43">
        <f>H33/H32</f>
        <v>0.9003075340236113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0.90032229029354593</v>
      </c>
      <c r="N34" s="43">
        <f>N33/N32</f>
        <v>0.88747244868733577</v>
      </c>
      <c r="O34" s="43">
        <f>O33/O32</f>
        <v>0.88885530324299311</v>
      </c>
      <c r="P34" s="42">
        <f>P33/P32</f>
        <v>0.87948595884573955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0.89588881634300166</v>
      </c>
      <c r="W34" s="43">
        <f>W33/W32</f>
        <v>0.88965009479898238</v>
      </c>
      <c r="X34" s="46">
        <f>X33/X32</f>
        <v>0.88580884121683823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0.29166666666666669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0.25011574074074072</v>
      </c>
      <c r="O35" s="48">
        <v>0.25</v>
      </c>
      <c r="P35" s="47">
        <v>0.70833333333333337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0.708587962962963</v>
      </c>
      <c r="W35" s="48">
        <v>0.70833333333333337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0.42291666666666666</v>
      </c>
      <c r="H36" s="48">
        <v>0.32083333333333336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0.3904050925925926</v>
      </c>
      <c r="N36" s="48">
        <v>0.45694444444444443</v>
      </c>
      <c r="O36" s="48">
        <v>0.44791666666666669</v>
      </c>
      <c r="P36" s="47">
        <v>0.85763888888888884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0.78211805555555558</v>
      </c>
      <c r="W36" s="48">
        <v>1.085</v>
      </c>
      <c r="X36" s="50">
        <v>1.0862731481481482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3.25</v>
      </c>
      <c r="X37" s="61">
        <v>4.0999999999999996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40:C40"/>
    <mergeCell ref="D29:O29"/>
    <mergeCell ref="P29:X29"/>
    <mergeCell ref="B30:C31"/>
    <mergeCell ref="B35:B36"/>
    <mergeCell ref="B37:C37"/>
    <mergeCell ref="B32:B34"/>
    <mergeCell ref="B21:B22"/>
    <mergeCell ref="B23:C23"/>
    <mergeCell ref="B24:C24"/>
    <mergeCell ref="B38:C38"/>
    <mergeCell ref="B39:C39"/>
    <mergeCell ref="B25:C25"/>
    <mergeCell ref="B26:C26"/>
    <mergeCell ref="B29:C29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5384E-8330-44A4-877D-A6C17CB1E088}">
  <sheetPr codeName="工作表80">
    <tabColor theme="9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U20" sqref="U20"/>
      <selection pane="bottomLeft" activeCell="U20" sqref="U20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85500</v>
      </c>
      <c r="E1" s="88" t="s">
        <v>3</v>
      </c>
      <c r="F1" s="89">
        <f>SUM(G5:G157)</f>
        <v>1669706.1900000004</v>
      </c>
      <c r="G1" s="90" t="s">
        <v>84</v>
      </c>
      <c r="H1" s="91">
        <f>L21+L38+L55+L72+L89+L106+L123+L140+L157</f>
        <v>49.833333333333336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46114</v>
      </c>
      <c r="B2" s="343"/>
      <c r="C2" s="92" t="s">
        <v>40</v>
      </c>
      <c r="D2" s="93">
        <f>AVERAGE(N21,N38,N55,N72,N89,N106,N123,N140,N157)</f>
        <v>654.1585096371083</v>
      </c>
      <c r="E2" s="93" t="s">
        <v>91</v>
      </c>
      <c r="F2" s="94">
        <f>F1/D1</f>
        <v>19.528727368421059</v>
      </c>
      <c r="G2" s="95" t="s">
        <v>92</v>
      </c>
      <c r="H2" s="96">
        <f>COUNT(H5:H157)</f>
        <v>7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603</v>
      </c>
      <c r="G5" s="148">
        <f t="shared" ref="G5:G10" si="0">E5*F5</f>
        <v>10775.61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2256.5488565488563</v>
      </c>
      <c r="N5" s="152">
        <f t="shared" ref="N5:N10" si="2">M5/L5</f>
        <v>376.09147609147607</v>
      </c>
      <c r="O5" s="154">
        <f t="shared" ref="O5:O10" si="3">L5-I5</f>
        <v>0</v>
      </c>
      <c r="P5" s="155">
        <f t="shared" ref="P5:P10" si="4">N5-K5</f>
        <v>-40.575190575190618</v>
      </c>
      <c r="Q5" s="156">
        <f t="shared" ref="Q5:Q10" si="5">N5/K5</f>
        <v>0.90261954261954247</v>
      </c>
      <c r="R5" s="292">
        <f>Q21</f>
        <v>0.88226381129392284</v>
      </c>
      <c r="S5" s="157">
        <v>0.29166666666666669</v>
      </c>
      <c r="T5" s="158">
        <v>0.30280092592592595</v>
      </c>
      <c r="U5" s="159"/>
      <c r="V5" s="160">
        <v>16.033333333333335</v>
      </c>
      <c r="W5" s="161"/>
      <c r="X5" s="162"/>
      <c r="Y5" s="295"/>
      <c r="Z5" s="296"/>
      <c r="AA5" s="115">
        <f t="shared" ref="AA5:AA10" si="6">M5-J5</f>
        <v>-243.45114345114371</v>
      </c>
      <c r="AB5" s="156">
        <f t="shared" ref="AB5:AB10" si="7">M5/J5</f>
        <v>0.90261954261954247</v>
      </c>
      <c r="AC5" s="277">
        <f>AB21</f>
        <v>0.88226381129392273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1305</v>
      </c>
      <c r="G6" s="103">
        <f t="shared" si="0"/>
        <v>25708.5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2257.5684766938998</v>
      </c>
      <c r="N6" s="106">
        <f t="shared" si="2"/>
        <v>376.26141278231665</v>
      </c>
      <c r="O6" s="108">
        <f t="shared" si="3"/>
        <v>0</v>
      </c>
      <c r="P6" s="109">
        <f t="shared" si="4"/>
        <v>-40.405253884350032</v>
      </c>
      <c r="Q6" s="110">
        <f t="shared" si="5"/>
        <v>0.90302739067755988</v>
      </c>
      <c r="R6" s="293"/>
      <c r="S6" s="47">
        <v>0.30646990740740743</v>
      </c>
      <c r="T6" s="48">
        <v>0.33055555555555555</v>
      </c>
      <c r="U6" s="111">
        <v>5.2833333333333332</v>
      </c>
      <c r="V6" s="112">
        <v>34.683333333333294</v>
      </c>
      <c r="W6" s="113"/>
      <c r="X6" s="116"/>
      <c r="Y6" s="282"/>
      <c r="Z6" s="283"/>
      <c r="AA6" s="117">
        <f t="shared" si="6"/>
        <v>-242.43152330610019</v>
      </c>
      <c r="AB6" s="110">
        <f t="shared" si="7"/>
        <v>0.90302739067755988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1696</v>
      </c>
      <c r="G7" s="103">
        <f t="shared" si="0"/>
        <v>50625.600000000006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3147.216494845361</v>
      </c>
      <c r="N7" s="106">
        <f t="shared" si="2"/>
        <v>262.26804123711344</v>
      </c>
      <c r="O7" s="108">
        <f t="shared" si="3"/>
        <v>0</v>
      </c>
      <c r="P7" s="109">
        <f t="shared" si="4"/>
        <v>-37.731958762886563</v>
      </c>
      <c r="Q7" s="110">
        <f t="shared" si="5"/>
        <v>0.87422680412371145</v>
      </c>
      <c r="R7" s="293"/>
      <c r="S7" s="47">
        <v>0.33402777777777776</v>
      </c>
      <c r="T7" s="48">
        <v>0.35648148148148145</v>
      </c>
      <c r="U7" s="111">
        <v>4.9999999999999822</v>
      </c>
      <c r="V7" s="112">
        <v>32.333333333333329</v>
      </c>
      <c r="W7" s="113"/>
      <c r="X7" s="116"/>
      <c r="Y7" s="282"/>
      <c r="Z7" s="283"/>
      <c r="AA7" s="117">
        <f t="shared" si="6"/>
        <v>-452.78350515463899</v>
      </c>
      <c r="AB7" s="110">
        <f t="shared" si="7"/>
        <v>0.87422680412371134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1548</v>
      </c>
      <c r="G8" s="103">
        <f t="shared" si="0"/>
        <v>45696.959999999999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3146.6967814793898</v>
      </c>
      <c r="N8" s="106">
        <f t="shared" si="2"/>
        <v>262.22473178994915</v>
      </c>
      <c r="O8" s="108">
        <f t="shared" si="3"/>
        <v>0</v>
      </c>
      <c r="P8" s="109">
        <f t="shared" si="4"/>
        <v>-37.775268210050854</v>
      </c>
      <c r="Q8" s="110">
        <f t="shared" si="5"/>
        <v>0.87408243929983054</v>
      </c>
      <c r="R8" s="293"/>
      <c r="S8" s="47">
        <v>0.36075231481481479</v>
      </c>
      <c r="T8" s="48">
        <v>0.38124999999999998</v>
      </c>
      <c r="U8" s="111">
        <v>6.1500000000000021</v>
      </c>
      <c r="V8" s="112">
        <v>29.516666666666673</v>
      </c>
      <c r="W8" s="113"/>
      <c r="X8" s="116"/>
      <c r="Y8" s="282"/>
      <c r="Z8" s="283"/>
      <c r="AA8" s="117">
        <f t="shared" si="6"/>
        <v>-453.30321852061024</v>
      </c>
      <c r="AB8" s="110">
        <f t="shared" si="7"/>
        <v>0.87408243929983054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1129</v>
      </c>
      <c r="G9" s="103">
        <f t="shared" si="0"/>
        <v>28947.56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3182.7721221613242</v>
      </c>
      <c r="N9" s="106">
        <f t="shared" si="2"/>
        <v>289.34292019648404</v>
      </c>
      <c r="O9" s="108">
        <f t="shared" si="3"/>
        <v>0</v>
      </c>
      <c r="P9" s="109">
        <f t="shared" si="4"/>
        <v>-37.929807076243208</v>
      </c>
      <c r="Q9" s="110">
        <f t="shared" si="5"/>
        <v>0.88410336726703465</v>
      </c>
      <c r="R9" s="293"/>
      <c r="S9" s="47">
        <v>0.38472222222222224</v>
      </c>
      <c r="T9" s="48">
        <v>0.3995023148148148</v>
      </c>
      <c r="U9" s="111">
        <v>5.0000000000000622</v>
      </c>
      <c r="V9" s="112">
        <v>21.283333333333275</v>
      </c>
      <c r="W9" s="113"/>
      <c r="X9" s="116"/>
      <c r="Y9" s="282"/>
      <c r="Z9" s="283"/>
      <c r="AA9" s="117">
        <f t="shared" si="6"/>
        <v>-417.22787783867579</v>
      </c>
      <c r="AB9" s="110">
        <f t="shared" si="7"/>
        <v>0.88410336726703453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1507</v>
      </c>
      <c r="G10" s="121">
        <f t="shared" si="0"/>
        <v>43054.99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3125.1152073732701</v>
      </c>
      <c r="N10" s="106">
        <f t="shared" si="2"/>
        <v>260.42626728110582</v>
      </c>
      <c r="O10" s="108">
        <f t="shared" si="3"/>
        <v>0</v>
      </c>
      <c r="P10" s="109">
        <f t="shared" si="4"/>
        <v>-39.573732718894178</v>
      </c>
      <c r="Q10" s="110">
        <f t="shared" si="5"/>
        <v>0.86808755760368606</v>
      </c>
      <c r="R10" s="293"/>
      <c r="S10" s="47">
        <v>0.40282407407407406</v>
      </c>
      <c r="T10" s="48">
        <v>0.42291666666666666</v>
      </c>
      <c r="U10" s="111">
        <v>4.783333333333335</v>
      </c>
      <c r="V10" s="112">
        <v>28.933333333333351</v>
      </c>
      <c r="W10" s="113"/>
      <c r="X10" s="116"/>
      <c r="Y10" s="282"/>
      <c r="Z10" s="283"/>
      <c r="AA10" s="117">
        <f t="shared" si="6"/>
        <v>-474.8847926267299</v>
      </c>
      <c r="AB10" s="110">
        <f t="shared" si="7"/>
        <v>0.86808755760368617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2852.6529898503504</v>
      </c>
      <c r="N21" s="138">
        <f>M21/L21</f>
        <v>290.100304052578</v>
      </c>
      <c r="O21" s="139">
        <f>L21-I21</f>
        <v>0</v>
      </c>
      <c r="P21" s="140">
        <f>N21-K21</f>
        <v>-38.713255269455885</v>
      </c>
      <c r="Q21" s="141">
        <f>N21/K21</f>
        <v>0.88226381129392284</v>
      </c>
      <c r="R21" s="294"/>
      <c r="S21" s="142">
        <f>S5</f>
        <v>0.29166666666666669</v>
      </c>
      <c r="T21" s="143">
        <f>INDEX(T5:T20,COUNTA(T5:T20))</f>
        <v>0.42291666666666666</v>
      </c>
      <c r="U21" s="144"/>
      <c r="V21" s="166"/>
      <c r="W21" s="167"/>
      <c r="X21" s="138"/>
      <c r="Y21" s="285"/>
      <c r="Z21" s="286"/>
      <c r="AA21" s="168">
        <f>M21-J21</f>
        <v>-380.68034348298306</v>
      </c>
      <c r="AB21" s="141">
        <f>M21/J21</f>
        <v>0.88226381129392273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671</v>
      </c>
      <c r="G22" s="148">
        <f t="shared" ref="G22:G23" si="12">E22*F22</f>
        <v>9414.1299999999992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2340.6976744186086</v>
      </c>
      <c r="N22" s="152">
        <f>M22/L22</f>
        <v>390.1162790697681</v>
      </c>
      <c r="O22" s="154">
        <f>L22-I22</f>
        <v>0</v>
      </c>
      <c r="P22" s="155">
        <f>N22-K22</f>
        <v>-43.217054263565217</v>
      </c>
      <c r="Q22" s="156">
        <f>N22/K22</f>
        <v>0.90026833631484948</v>
      </c>
      <c r="R22" s="292">
        <f>Q38</f>
        <v>0.9003075340236113</v>
      </c>
      <c r="S22" s="157">
        <v>0.29166666666666669</v>
      </c>
      <c r="T22" s="158">
        <v>0.30361111111111111</v>
      </c>
      <c r="U22" s="159"/>
      <c r="V22" s="160">
        <v>17.199999999999971</v>
      </c>
      <c r="W22" s="158"/>
      <c r="X22" s="169"/>
      <c r="Y22" s="295"/>
      <c r="Z22" s="296"/>
      <c r="AA22" s="115">
        <f>M22-J22</f>
        <v>-259.30232558139141</v>
      </c>
      <c r="AB22" s="156">
        <f>M22/J22</f>
        <v>0.90026833631484948</v>
      </c>
      <c r="AC22" s="277">
        <f>AB38</f>
        <v>0.9003075340236113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779</v>
      </c>
      <c r="G23" s="103">
        <f t="shared" si="12"/>
        <v>11287.710000000001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2340.9015025041699</v>
      </c>
      <c r="N23" s="106">
        <f>M23/L23</f>
        <v>390.15025041736163</v>
      </c>
      <c r="O23" s="108">
        <f>L23-I23</f>
        <v>0</v>
      </c>
      <c r="P23" s="109">
        <f>N23-K23</f>
        <v>-43.183082915971681</v>
      </c>
      <c r="Q23" s="110">
        <f>N23/K23</f>
        <v>0.90034673173237301</v>
      </c>
      <c r="R23" s="293"/>
      <c r="S23" s="47">
        <v>0.3069675925925926</v>
      </c>
      <c r="T23" s="48">
        <v>0.32083333333333336</v>
      </c>
      <c r="U23" s="111">
        <v>4.8333333333333428</v>
      </c>
      <c r="V23" s="112">
        <v>19.966666666666697</v>
      </c>
      <c r="W23" s="113"/>
      <c r="X23" s="13"/>
      <c r="Y23" s="282"/>
      <c r="Z23" s="283"/>
      <c r="AA23" s="117">
        <f>M23-J23</f>
        <v>-259.09849749583009</v>
      </c>
      <c r="AB23" s="110">
        <f>M23/J23</f>
        <v>0.90034673173237301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2340.7995884613892</v>
      </c>
      <c r="N38" s="138">
        <f>M38/L38</f>
        <v>390.13326474356489</v>
      </c>
      <c r="O38" s="139">
        <f>L38-I38</f>
        <v>0</v>
      </c>
      <c r="P38" s="140">
        <f>N38-K38</f>
        <v>-43.200068589768421</v>
      </c>
      <c r="Q38" s="141">
        <f>N38/K38</f>
        <v>0.9003075340236113</v>
      </c>
      <c r="R38" s="294"/>
      <c r="S38" s="142">
        <f>S22</f>
        <v>0.29166666666666669</v>
      </c>
      <c r="T38" s="143">
        <f>INDEX(T22:T37,COUNTA(T22:T37))</f>
        <v>0.32083333333333336</v>
      </c>
      <c r="U38" s="144"/>
      <c r="V38" s="166"/>
      <c r="W38" s="167"/>
      <c r="X38" s="138"/>
      <c r="Y38" s="285"/>
      <c r="Z38" s="286"/>
      <c r="AA38" s="168">
        <f>M38-J38</f>
        <v>-259.20041153861075</v>
      </c>
      <c r="AB38" s="141">
        <f>M38/J38</f>
        <v>0.9003075340236113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2584</v>
      </c>
      <c r="G39" s="148">
        <f t="shared" ref="G39" si="16">E39*F39</f>
        <v>47881.520000000004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2971.0635579687014</v>
      </c>
      <c r="N39" s="152">
        <f>M39/L39</f>
        <v>990.3545193229005</v>
      </c>
      <c r="O39" s="154">
        <f>L39-I39</f>
        <v>0</v>
      </c>
      <c r="P39" s="155">
        <f>N39-K39</f>
        <v>-109.6454806770995</v>
      </c>
      <c r="Q39" s="156">
        <f>N39/K39</f>
        <v>0.90032229029354593</v>
      </c>
      <c r="R39" s="292">
        <f>Q55</f>
        <v>0.90032229029354593</v>
      </c>
      <c r="S39" s="157">
        <v>0.35416666666666669</v>
      </c>
      <c r="T39" s="158">
        <v>0.3904050925925926</v>
      </c>
      <c r="U39" s="159"/>
      <c r="V39" s="160">
        <v>52.183333333333309</v>
      </c>
      <c r="W39" s="161"/>
      <c r="X39" s="162"/>
      <c r="Y39" s="295"/>
      <c r="Z39" s="296"/>
      <c r="AA39" s="115">
        <f>M39-J39</f>
        <v>-328.93644203129861</v>
      </c>
      <c r="AB39" s="156">
        <f>M39/J39</f>
        <v>0.90032229029354582</v>
      </c>
      <c r="AC39" s="277">
        <f>AB55</f>
        <v>0.90032229029354582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2971.0635579687014</v>
      </c>
      <c r="N55" s="138">
        <f t="shared" ref="N55:N60" si="20">M55/L55</f>
        <v>990.3545193229005</v>
      </c>
      <c r="O55" s="139">
        <f t="shared" ref="O55:O60" si="21">L55-I55</f>
        <v>0</v>
      </c>
      <c r="P55" s="140">
        <f t="shared" ref="P55:P60" si="22">N55-K55</f>
        <v>-109.6454806770995</v>
      </c>
      <c r="Q55" s="141">
        <f t="shared" ref="Q55:Q60" si="23">N55/K55</f>
        <v>0.90032229029354593</v>
      </c>
      <c r="R55" s="294"/>
      <c r="S55" s="142">
        <f>S39</f>
        <v>0.35416666666666669</v>
      </c>
      <c r="T55" s="143">
        <f>INDEX(T39:T54,COUNTA(T39:T54))</f>
        <v>0.3904050925925926</v>
      </c>
      <c r="U55" s="144"/>
      <c r="V55" s="166"/>
      <c r="W55" s="99"/>
      <c r="X55" s="69"/>
      <c r="Y55" s="285"/>
      <c r="Z55" s="286"/>
      <c r="AA55" s="168">
        <f t="shared" ref="AA55:AA60" si="24">M55-J55</f>
        <v>-328.93644203129861</v>
      </c>
      <c r="AB55" s="141">
        <f t="shared" ref="AB55:AB60" si="25">M55/J55</f>
        <v>0.90032229029354582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945</v>
      </c>
      <c r="G56" s="148">
        <f t="shared" ref="G56:G60" si="26">E56*F56</f>
        <v>17180.099999999999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3179.4392523364404</v>
      </c>
      <c r="N56" s="152">
        <f t="shared" si="20"/>
        <v>1059.8130841121467</v>
      </c>
      <c r="O56" s="154">
        <f t="shared" si="21"/>
        <v>0</v>
      </c>
      <c r="P56" s="155">
        <f t="shared" si="22"/>
        <v>-140.18691588785327</v>
      </c>
      <c r="Q56" s="156">
        <f t="shared" si="23"/>
        <v>0.88317757009345565</v>
      </c>
      <c r="R56" s="292">
        <f>Q72</f>
        <v>0.88747244868733577</v>
      </c>
      <c r="S56" s="157">
        <v>0.25011574074074072</v>
      </c>
      <c r="T56" s="158">
        <v>0.26250000000000001</v>
      </c>
      <c r="U56" s="159"/>
      <c r="V56" s="160">
        <v>17.833333333333378</v>
      </c>
      <c r="W56" s="161"/>
      <c r="X56" s="162"/>
      <c r="Y56" s="295"/>
      <c r="Z56" s="296"/>
      <c r="AA56" s="115">
        <f t="shared" si="24"/>
        <v>-420.5607476635596</v>
      </c>
      <c r="AB56" s="156">
        <f t="shared" si="25"/>
        <v>0.88317757009345565</v>
      </c>
      <c r="AC56" s="277">
        <f>AB72</f>
        <v>0.88747244868733577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1845</v>
      </c>
      <c r="G57" s="103">
        <f t="shared" si="26"/>
        <v>33542.1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3174.9521988527754</v>
      </c>
      <c r="N57" s="106">
        <f t="shared" si="20"/>
        <v>1058.3173996175917</v>
      </c>
      <c r="O57" s="108">
        <f t="shared" si="21"/>
        <v>0</v>
      </c>
      <c r="P57" s="109">
        <f t="shared" si="22"/>
        <v>-141.68260038240828</v>
      </c>
      <c r="Q57" s="110">
        <f t="shared" si="23"/>
        <v>0.88193116634799307</v>
      </c>
      <c r="R57" s="293"/>
      <c r="S57" s="47">
        <v>0.27300925925925928</v>
      </c>
      <c r="T57" s="48">
        <v>0.29722222222222222</v>
      </c>
      <c r="U57" s="111">
        <v>15.133333333333354</v>
      </c>
      <c r="V57" s="112">
        <v>34.866666666666632</v>
      </c>
      <c r="W57" s="113"/>
      <c r="X57" s="116"/>
      <c r="Y57" s="282"/>
      <c r="Z57" s="283"/>
      <c r="AA57" s="117">
        <f t="shared" si="24"/>
        <v>-425.04780114722462</v>
      </c>
      <c r="AB57" s="110">
        <f t="shared" si="25"/>
        <v>0.88193116634799318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932</v>
      </c>
      <c r="G58" s="103">
        <f t="shared" si="26"/>
        <v>20764.960000000003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2948.3304042179211</v>
      </c>
      <c r="N58" s="106">
        <f t="shared" si="20"/>
        <v>589.66608084358427</v>
      </c>
      <c r="O58" s="108">
        <f t="shared" si="21"/>
        <v>0</v>
      </c>
      <c r="P58" s="109">
        <f t="shared" si="22"/>
        <v>-70.333919156415732</v>
      </c>
      <c r="Q58" s="110">
        <f t="shared" si="23"/>
        <v>0.89343345582361255</v>
      </c>
      <c r="R58" s="293"/>
      <c r="S58" s="47">
        <v>0.30835648148148148</v>
      </c>
      <c r="T58" s="48">
        <v>0.3215277777777778</v>
      </c>
      <c r="U58" s="111">
        <v>16.033333333333335</v>
      </c>
      <c r="V58" s="112">
        <v>18.966666666666701</v>
      </c>
      <c r="W58" s="113"/>
      <c r="X58" s="116"/>
      <c r="Y58" s="282"/>
      <c r="Z58" s="283"/>
      <c r="AA58" s="117">
        <f t="shared" si="24"/>
        <v>-351.66959578207889</v>
      </c>
      <c r="AB58" s="110">
        <f t="shared" si="25"/>
        <v>0.89343345582361244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3406</v>
      </c>
      <c r="G59" s="103">
        <f t="shared" si="26"/>
        <v>47786.18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2699.6036988110964</v>
      </c>
      <c r="N59" s="106">
        <f t="shared" si="20"/>
        <v>899.86789960369879</v>
      </c>
      <c r="O59" s="108">
        <f t="shared" si="21"/>
        <v>0</v>
      </c>
      <c r="P59" s="109">
        <f t="shared" si="22"/>
        <v>-100.13210039630121</v>
      </c>
      <c r="Q59" s="110">
        <f t="shared" si="23"/>
        <v>0.89986789960369884</v>
      </c>
      <c r="R59" s="293"/>
      <c r="S59" s="47">
        <v>0.3321527777777778</v>
      </c>
      <c r="T59" s="48">
        <v>0.38472222222222224</v>
      </c>
      <c r="U59" s="111">
        <v>15.299999999999994</v>
      </c>
      <c r="V59" s="112">
        <v>75.7</v>
      </c>
      <c r="W59" s="113"/>
      <c r="X59" s="116"/>
      <c r="Y59" s="282"/>
      <c r="Z59" s="283"/>
      <c r="AA59" s="117">
        <f t="shared" si="24"/>
        <v>-300.39630118890364</v>
      </c>
      <c r="AB59" s="110">
        <f t="shared" si="25"/>
        <v>0.89986789960369884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4702</v>
      </c>
      <c r="G60" s="103">
        <f t="shared" si="26"/>
        <v>67144.56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3173.4533183352082</v>
      </c>
      <c r="N60" s="106">
        <f t="shared" si="20"/>
        <v>1057.8177727784027</v>
      </c>
      <c r="O60" s="108">
        <f t="shared" si="21"/>
        <v>0</v>
      </c>
      <c r="P60" s="109">
        <f t="shared" si="22"/>
        <v>-142.18222722159726</v>
      </c>
      <c r="Q60" s="110">
        <f t="shared" si="23"/>
        <v>0.88151481064866899</v>
      </c>
      <c r="R60" s="293"/>
      <c r="S60" s="47">
        <v>0.39520833333333333</v>
      </c>
      <c r="T60" s="48">
        <v>0.45694444444444443</v>
      </c>
      <c r="U60" s="111">
        <v>15.099999999999962</v>
      </c>
      <c r="V60" s="112">
        <v>88.899999999999991</v>
      </c>
      <c r="W60" s="113"/>
      <c r="X60" s="116"/>
      <c r="Y60" s="282"/>
      <c r="Z60" s="283"/>
      <c r="AA60" s="117">
        <f t="shared" si="24"/>
        <v>-426.54668166479178</v>
      </c>
      <c r="AB60" s="110">
        <f t="shared" si="25"/>
        <v>0.88151481064866899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3035.1557745106884</v>
      </c>
      <c r="N72" s="138">
        <f t="shared" ref="N72:N77" si="31">M72/L72</f>
        <v>892.69287485608481</v>
      </c>
      <c r="O72" s="139">
        <f t="shared" ref="O72:O77" si="32">L72-I72</f>
        <v>0</v>
      </c>
      <c r="P72" s="140">
        <f t="shared" ref="P72:P77" si="33">N72-K72</f>
        <v>-113.18947808509165</v>
      </c>
      <c r="Q72" s="141">
        <f t="shared" ref="Q72:Q77" si="34">N72/K72</f>
        <v>0.88747244868733577</v>
      </c>
      <c r="R72" s="294"/>
      <c r="S72" s="142">
        <f>S56</f>
        <v>0.25011574074074072</v>
      </c>
      <c r="T72" s="143">
        <f>INDEX(T56:T71,COUNTA(T56:T71))</f>
        <v>0.45694444444444443</v>
      </c>
      <c r="U72" s="144"/>
      <c r="V72" s="166"/>
      <c r="W72" s="99"/>
      <c r="X72" s="69"/>
      <c r="Y72" s="285"/>
      <c r="Z72" s="286"/>
      <c r="AA72" s="168">
        <f t="shared" ref="AA72:AA77" si="35">M72-J72</f>
        <v>-384.84422548931161</v>
      </c>
      <c r="AB72" s="141">
        <f t="shared" ref="AB72:AB77" si="36">M72/J72</f>
        <v>0.88747244868733577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1090</v>
      </c>
      <c r="G73" s="148">
        <f t="shared" ref="G73:G77" si="37">E73*F73</f>
        <v>27282.7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2943.7359339834984</v>
      </c>
      <c r="N73" s="152">
        <f t="shared" si="31"/>
        <v>735.9339834958746</v>
      </c>
      <c r="O73" s="154">
        <f t="shared" si="32"/>
        <v>0</v>
      </c>
      <c r="P73" s="155">
        <f t="shared" si="33"/>
        <v>-89.0660165041254</v>
      </c>
      <c r="Q73" s="156">
        <f t="shared" si="34"/>
        <v>0.89204119211621169</v>
      </c>
      <c r="R73" s="292">
        <f>Q89</f>
        <v>0.88885530324299311</v>
      </c>
      <c r="S73" s="157">
        <v>0.25</v>
      </c>
      <c r="T73" s="158">
        <v>0.26542824074074073</v>
      </c>
      <c r="U73" s="159"/>
      <c r="V73" s="160">
        <v>22.216666666666647</v>
      </c>
      <c r="W73" s="158"/>
      <c r="X73" s="169"/>
      <c r="Y73" s="295"/>
      <c r="Z73" s="296"/>
      <c r="AA73" s="115">
        <f t="shared" si="35"/>
        <v>-356.2640660165016</v>
      </c>
      <c r="AB73" s="156">
        <f t="shared" si="36"/>
        <v>0.89204119211621169</v>
      </c>
      <c r="AC73" s="277">
        <f>AB89</f>
        <v>0.88885530324299311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1410</v>
      </c>
      <c r="G74" s="103">
        <f t="shared" si="37"/>
        <v>34996.199999999997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2942.6086956521722</v>
      </c>
      <c r="N74" s="106">
        <f t="shared" si="31"/>
        <v>735.65217391304304</v>
      </c>
      <c r="O74" s="108">
        <f t="shared" si="32"/>
        <v>0</v>
      </c>
      <c r="P74" s="109">
        <f t="shared" si="33"/>
        <v>-89.347826086956957</v>
      </c>
      <c r="Q74" s="110">
        <f t="shared" si="34"/>
        <v>0.89169960474308252</v>
      </c>
      <c r="R74" s="293"/>
      <c r="S74" s="47">
        <v>0.27586805555555555</v>
      </c>
      <c r="T74" s="48">
        <v>0.29583333333333334</v>
      </c>
      <c r="U74" s="111">
        <v>15.033333333333339</v>
      </c>
      <c r="V74" s="112">
        <v>28.750000000000018</v>
      </c>
      <c r="W74" s="113"/>
      <c r="X74" s="13"/>
      <c r="Y74" s="282"/>
      <c r="Z74" s="283"/>
      <c r="AA74" s="117">
        <f t="shared" si="35"/>
        <v>-357.39130434782783</v>
      </c>
      <c r="AB74" s="110">
        <f t="shared" si="36"/>
        <v>0.89169960474308252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2418</v>
      </c>
      <c r="G75" s="103">
        <f t="shared" si="37"/>
        <v>43258.020000000004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3172.3032069970841</v>
      </c>
      <c r="N75" s="106">
        <f t="shared" si="31"/>
        <v>793.07580174927102</v>
      </c>
      <c r="O75" s="108">
        <f t="shared" si="32"/>
        <v>0</v>
      </c>
      <c r="P75" s="109">
        <f t="shared" si="33"/>
        <v>-106.92419825072898</v>
      </c>
      <c r="Q75" s="110">
        <f t="shared" si="34"/>
        <v>0.88119533527696781</v>
      </c>
      <c r="R75" s="293"/>
      <c r="S75" s="47">
        <v>0.3064351851851852</v>
      </c>
      <c r="T75" s="48">
        <v>0.33819444444444446</v>
      </c>
      <c r="U75" s="111">
        <v>15.266666666666682</v>
      </c>
      <c r="V75" s="112">
        <v>45.733333333333341</v>
      </c>
      <c r="W75" s="113"/>
      <c r="X75" s="13"/>
      <c r="Y75" s="282"/>
      <c r="Z75" s="283"/>
      <c r="AA75" s="117">
        <f t="shared" si="35"/>
        <v>-427.69679300291591</v>
      </c>
      <c r="AB75" s="110">
        <f t="shared" si="36"/>
        <v>0.88119533527696781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2332</v>
      </c>
      <c r="G76" s="103">
        <f t="shared" si="37"/>
        <v>69960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2700.2894821485979</v>
      </c>
      <c r="N76" s="106">
        <f t="shared" si="31"/>
        <v>900.09649404953268</v>
      </c>
      <c r="O76" s="108">
        <f t="shared" si="32"/>
        <v>0</v>
      </c>
      <c r="P76" s="109">
        <f t="shared" si="33"/>
        <v>-99.90350595046732</v>
      </c>
      <c r="Q76" s="110">
        <f t="shared" si="34"/>
        <v>0.90009649404953262</v>
      </c>
      <c r="R76" s="293"/>
      <c r="S76" s="47">
        <v>0.34943287037037035</v>
      </c>
      <c r="T76" s="48">
        <v>0.38541666666666669</v>
      </c>
      <c r="U76" s="111">
        <v>16.18333333333328</v>
      </c>
      <c r="V76" s="112">
        <v>51.81666666666672</v>
      </c>
      <c r="W76" s="113"/>
      <c r="X76" s="116"/>
      <c r="Y76" s="282"/>
      <c r="Z76" s="283"/>
      <c r="AA76" s="117">
        <f t="shared" si="35"/>
        <v>-299.71051785140207</v>
      </c>
      <c r="AB76" s="110">
        <f t="shared" si="36"/>
        <v>0.90009649404953262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3962</v>
      </c>
      <c r="G77" s="103">
        <f t="shared" si="37"/>
        <v>66006.92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3173.8317757009331</v>
      </c>
      <c r="N77" s="106">
        <f t="shared" si="31"/>
        <v>634.76635514018665</v>
      </c>
      <c r="O77" s="108">
        <f t="shared" si="32"/>
        <v>0</v>
      </c>
      <c r="P77" s="109">
        <f t="shared" si="33"/>
        <v>-85.233644859813353</v>
      </c>
      <c r="Q77" s="110">
        <f t="shared" si="34"/>
        <v>0.8816199376947037</v>
      </c>
      <c r="R77" s="293"/>
      <c r="S77" s="47">
        <v>0.39590277777777777</v>
      </c>
      <c r="T77" s="48">
        <v>0.44791666666666669</v>
      </c>
      <c r="U77" s="111">
        <v>15.099999999999962</v>
      </c>
      <c r="V77" s="112">
        <v>74.900000000000034</v>
      </c>
      <c r="W77" s="113"/>
      <c r="X77" s="116"/>
      <c r="Y77" s="282"/>
      <c r="Z77" s="283"/>
      <c r="AA77" s="117">
        <f t="shared" si="35"/>
        <v>-426.16822429906688</v>
      </c>
      <c r="AB77" s="110">
        <f t="shared" si="36"/>
        <v>0.88161993769470359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2986.553818896457</v>
      </c>
      <c r="N89" s="138">
        <f t="shared" ref="N89:N95" si="41">M89/L89</f>
        <v>746.63845472411424</v>
      </c>
      <c r="O89" s="139">
        <f t="shared" ref="O89:O95" si="42">L89-I89</f>
        <v>0</v>
      </c>
      <c r="P89" s="140">
        <f t="shared" ref="P89:P95" si="43">N89-K89</f>
        <v>-93.36154527588576</v>
      </c>
      <c r="Q89" s="141">
        <f t="shared" ref="Q89:Q95" si="44">N89/K89</f>
        <v>0.88885530324299311</v>
      </c>
      <c r="R89" s="294"/>
      <c r="S89" s="142">
        <f>S73</f>
        <v>0.25</v>
      </c>
      <c r="T89" s="143">
        <f>INDEX(T73:T88,COUNTA(T73:T88))</f>
        <v>0.44791666666666669</v>
      </c>
      <c r="U89" s="144"/>
      <c r="V89" s="166"/>
      <c r="W89" s="167"/>
      <c r="X89" s="138"/>
      <c r="Y89" s="285"/>
      <c r="Z89" s="286"/>
      <c r="AA89" s="168">
        <f t="shared" ref="AA89:AA95" si="45">M89-J89</f>
        <v>-373.44618110354304</v>
      </c>
      <c r="AB89" s="141">
        <f t="shared" ref="AB89:AB95" si="46">M89/J89</f>
        <v>0.88885530324299311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1237</v>
      </c>
      <c r="G90" s="148">
        <f t="shared" ref="G90:G95" si="47">E90*F90</f>
        <v>31716.68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8">F90/V90*60</f>
        <v>3183.1308077198114</v>
      </c>
      <c r="N90" s="152">
        <f t="shared" si="41"/>
        <v>289.37552797452832</v>
      </c>
      <c r="O90" s="154">
        <f t="shared" si="42"/>
        <v>0</v>
      </c>
      <c r="P90" s="155">
        <f t="shared" si="43"/>
        <v>-37.897199298198927</v>
      </c>
      <c r="Q90" s="156">
        <f t="shared" si="44"/>
        <v>0.88420300214439218</v>
      </c>
      <c r="R90" s="292">
        <f>Q106</f>
        <v>0.87948595884573955</v>
      </c>
      <c r="S90" s="157">
        <v>0.70833333333333337</v>
      </c>
      <c r="T90" s="158">
        <v>0.72452546296296294</v>
      </c>
      <c r="U90" s="159"/>
      <c r="V90" s="160">
        <v>23.316666666666581</v>
      </c>
      <c r="W90" s="158"/>
      <c r="X90" s="169"/>
      <c r="Y90" s="295"/>
      <c r="Z90" s="296"/>
      <c r="AA90" s="115">
        <f t="shared" si="45"/>
        <v>-416.8691922801886</v>
      </c>
      <c r="AB90" s="156">
        <f t="shared" si="46"/>
        <v>0.88420300214439207</v>
      </c>
      <c r="AC90" s="277">
        <f>AB106</f>
        <v>0.87948595884573944</v>
      </c>
    </row>
    <row r="91" spans="1:29" ht="15.75" customHeight="1">
      <c r="A91" s="298"/>
      <c r="B91" s="100" t="s">
        <v>114</v>
      </c>
      <c r="C91" s="280" t="s">
        <v>138</v>
      </c>
      <c r="D91" s="281"/>
      <c r="E91" s="101">
        <v>29.52</v>
      </c>
      <c r="F91" s="102">
        <v>1619</v>
      </c>
      <c r="G91" s="103">
        <f t="shared" si="47"/>
        <v>47792.88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8"/>
        <v>3147.0842332613415</v>
      </c>
      <c r="N91" s="106">
        <f t="shared" si="41"/>
        <v>262.25701943844513</v>
      </c>
      <c r="O91" s="108">
        <f t="shared" si="42"/>
        <v>0</v>
      </c>
      <c r="P91" s="109">
        <f t="shared" si="43"/>
        <v>-37.742980561554873</v>
      </c>
      <c r="Q91" s="110">
        <f t="shared" si="44"/>
        <v>0.87419006479481709</v>
      </c>
      <c r="R91" s="293"/>
      <c r="S91" s="47">
        <v>0.72787037037037039</v>
      </c>
      <c r="T91" s="48">
        <v>0.74930555555555556</v>
      </c>
      <c r="U91" s="111">
        <v>4.8166666666667268</v>
      </c>
      <c r="V91" s="112">
        <v>30.866666666666642</v>
      </c>
      <c r="W91" s="113"/>
      <c r="X91" s="13"/>
      <c r="Y91" s="282"/>
      <c r="Z91" s="283"/>
      <c r="AA91" s="117">
        <f t="shared" si="45"/>
        <v>-452.91576673865848</v>
      </c>
      <c r="AB91" s="110">
        <f t="shared" si="46"/>
        <v>0.87419006479481709</v>
      </c>
      <c r="AC91" s="278"/>
    </row>
    <row r="92" spans="1:29" ht="15.75" customHeight="1">
      <c r="A92" s="298"/>
      <c r="B92" s="100" t="s">
        <v>114</v>
      </c>
      <c r="C92" s="280" t="s">
        <v>139</v>
      </c>
      <c r="D92" s="281"/>
      <c r="E92" s="101">
        <v>29.85</v>
      </c>
      <c r="F92" s="102">
        <v>1645</v>
      </c>
      <c r="G92" s="103">
        <f t="shared" si="47"/>
        <v>49103.25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8"/>
        <v>3146.6524973432465</v>
      </c>
      <c r="N92" s="106">
        <f t="shared" si="41"/>
        <v>262.22104144527054</v>
      </c>
      <c r="O92" s="108">
        <f t="shared" si="42"/>
        <v>0</v>
      </c>
      <c r="P92" s="109">
        <f t="shared" si="43"/>
        <v>-37.778958554729456</v>
      </c>
      <c r="Q92" s="110">
        <f t="shared" si="44"/>
        <v>0.87407013815090184</v>
      </c>
      <c r="R92" s="293"/>
      <c r="S92" s="47">
        <v>0.75277777777777777</v>
      </c>
      <c r="T92" s="48">
        <v>0.77456018518518521</v>
      </c>
      <c r="U92" s="111">
        <v>4.9999999999999822</v>
      </c>
      <c r="V92" s="112">
        <v>31.36666666666672</v>
      </c>
      <c r="W92" s="113"/>
      <c r="X92" s="13"/>
      <c r="Y92" s="282"/>
      <c r="Z92" s="283"/>
      <c r="AA92" s="117">
        <f t="shared" si="45"/>
        <v>-453.34750265675348</v>
      </c>
      <c r="AB92" s="110">
        <f t="shared" si="46"/>
        <v>0.87407013815090184</v>
      </c>
      <c r="AC92" s="278"/>
    </row>
    <row r="93" spans="1:29" ht="15.75" customHeight="1">
      <c r="A93" s="298"/>
      <c r="B93" s="100" t="s">
        <v>120</v>
      </c>
      <c r="C93" s="280" t="s">
        <v>140</v>
      </c>
      <c r="D93" s="281"/>
      <c r="E93" s="101">
        <v>28.57</v>
      </c>
      <c r="F93" s="102">
        <v>1151</v>
      </c>
      <c r="G93" s="103">
        <f t="shared" si="47"/>
        <v>32884.07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8"/>
        <v>3124.886877828063</v>
      </c>
      <c r="N93" s="106">
        <f t="shared" si="41"/>
        <v>260.40723981900527</v>
      </c>
      <c r="O93" s="108">
        <f t="shared" si="42"/>
        <v>0</v>
      </c>
      <c r="P93" s="109">
        <f t="shared" si="43"/>
        <v>-39.59276018099473</v>
      </c>
      <c r="Q93" s="110">
        <f t="shared" si="44"/>
        <v>0.86802413273001755</v>
      </c>
      <c r="R93" s="293"/>
      <c r="S93" s="47">
        <v>0.77847222222222223</v>
      </c>
      <c r="T93" s="48">
        <v>0.79381944444444441</v>
      </c>
      <c r="U93" s="111">
        <v>5.633333333333308</v>
      </c>
      <c r="V93" s="112">
        <v>22.099999999999937</v>
      </c>
      <c r="W93" s="113"/>
      <c r="X93" s="116"/>
      <c r="Y93" s="282"/>
      <c r="Z93" s="283"/>
      <c r="AA93" s="117">
        <f t="shared" si="45"/>
        <v>-475.11312217193699</v>
      </c>
      <c r="AB93" s="110">
        <f t="shared" si="46"/>
        <v>0.86802413273001755</v>
      </c>
      <c r="AC93" s="278"/>
    </row>
    <row r="94" spans="1:29" ht="15.75" customHeight="1">
      <c r="A94" s="299"/>
      <c r="B94" s="100" t="s">
        <v>120</v>
      </c>
      <c r="C94" s="280" t="s">
        <v>215</v>
      </c>
      <c r="D94" s="281"/>
      <c r="E94" s="101">
        <v>20.170000000000002</v>
      </c>
      <c r="F94" s="102">
        <v>603</v>
      </c>
      <c r="G94" s="103">
        <f t="shared" si="47"/>
        <v>12162.51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8"/>
        <v>3249.7005988024316</v>
      </c>
      <c r="N94" s="106">
        <f t="shared" si="41"/>
        <v>270.80838323353595</v>
      </c>
      <c r="O94" s="108">
        <f t="shared" si="42"/>
        <v>0</v>
      </c>
      <c r="P94" s="109">
        <f t="shared" si="43"/>
        <v>-29.191616766464051</v>
      </c>
      <c r="Q94" s="110">
        <f t="shared" si="44"/>
        <v>0.90269461077845314</v>
      </c>
      <c r="R94" s="293"/>
      <c r="S94" s="47">
        <v>0.79722222222222228</v>
      </c>
      <c r="T94" s="48">
        <v>0.80495370370370367</v>
      </c>
      <c r="U94" s="111">
        <v>4.9000000000001265</v>
      </c>
      <c r="V94" s="112">
        <v>11.133333333333209</v>
      </c>
      <c r="W94" s="113"/>
      <c r="X94" s="116"/>
      <c r="Y94" s="282"/>
      <c r="Z94" s="283"/>
      <c r="AA94" s="117">
        <f t="shared" si="45"/>
        <v>-350.29940119756839</v>
      </c>
      <c r="AB94" s="110">
        <f t="shared" si="46"/>
        <v>0.90269461077845325</v>
      </c>
      <c r="AC94" s="278"/>
    </row>
    <row r="95" spans="1:29" ht="15.75" customHeight="1">
      <c r="A95" s="299"/>
      <c r="B95" s="100" t="s">
        <v>120</v>
      </c>
      <c r="C95" s="280" t="s">
        <v>217</v>
      </c>
      <c r="D95" s="281"/>
      <c r="E95" s="101">
        <v>20.420000000000002</v>
      </c>
      <c r="F95" s="102">
        <v>3709</v>
      </c>
      <c r="G95" s="121">
        <f t="shared" si="47"/>
        <v>75737.780000000013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8"/>
        <v>3145.4416961130801</v>
      </c>
      <c r="N95" s="106">
        <f t="shared" si="41"/>
        <v>241.95705354716</v>
      </c>
      <c r="O95" s="108">
        <f t="shared" si="42"/>
        <v>0</v>
      </c>
      <c r="P95" s="109">
        <f t="shared" si="43"/>
        <v>-34.966023375916905</v>
      </c>
      <c r="Q95" s="110">
        <f t="shared" si="44"/>
        <v>0.87373380447585558</v>
      </c>
      <c r="R95" s="293"/>
      <c r="S95" s="47">
        <v>0.80850694444444449</v>
      </c>
      <c r="T95" s="48">
        <v>0.85763888888888884</v>
      </c>
      <c r="U95" s="111">
        <v>5.1166666666667737</v>
      </c>
      <c r="V95" s="112">
        <v>70.749999999999872</v>
      </c>
      <c r="W95" s="113"/>
      <c r="X95" s="50"/>
      <c r="Y95" s="282"/>
      <c r="Z95" s="283"/>
      <c r="AA95" s="117">
        <f t="shared" si="45"/>
        <v>-454.55830388691993</v>
      </c>
      <c r="AB95" s="110">
        <f t="shared" si="46"/>
        <v>0.87373380447585558</v>
      </c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3166.1494518446621</v>
      </c>
      <c r="N106" s="138">
        <f>M106/L106</f>
        <v>263.84578765372186</v>
      </c>
      <c r="O106" s="139">
        <f>L106-I106</f>
        <v>0</v>
      </c>
      <c r="P106" s="140">
        <f>N106-K106</f>
        <v>-36.154212346278143</v>
      </c>
      <c r="Q106" s="141">
        <f>N106/K106</f>
        <v>0.87948595884573955</v>
      </c>
      <c r="R106" s="294"/>
      <c r="S106" s="142">
        <f>S90</f>
        <v>0.70833333333333337</v>
      </c>
      <c r="T106" s="143">
        <f>INDEX(T90:T105,COUNTA(T90:T105))</f>
        <v>0.85763888888888884</v>
      </c>
      <c r="U106" s="144"/>
      <c r="V106" s="166"/>
      <c r="W106" s="167"/>
      <c r="X106" s="138"/>
      <c r="Y106" s="285"/>
      <c r="Z106" s="286"/>
      <c r="AA106" s="168">
        <f>M106-J106</f>
        <v>-433.85054815533795</v>
      </c>
      <c r="AB106" s="141">
        <f>M106/J106</f>
        <v>0.87948595884573944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142</v>
      </c>
      <c r="D107" s="291"/>
      <c r="E107" s="147">
        <v>18.18</v>
      </c>
      <c r="F107" s="97">
        <v>576</v>
      </c>
      <c r="G107" s="148">
        <f t="shared" ref="G107:G110" si="52">E107*F107</f>
        <v>10471.68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2970.7736389684933</v>
      </c>
      <c r="N107" s="152">
        <f>M107/L107</f>
        <v>742.69340974212332</v>
      </c>
      <c r="O107" s="154">
        <f>L107-I107</f>
        <v>0</v>
      </c>
      <c r="P107" s="155">
        <f>N107-K107</f>
        <v>-82.306590257876678</v>
      </c>
      <c r="Q107" s="156">
        <f>N107/K107</f>
        <v>0.90023443605105857</v>
      </c>
      <c r="R107" s="292">
        <f>Q123</f>
        <v>0.89588881634300166</v>
      </c>
      <c r="S107" s="157">
        <v>0.708587962962963</v>
      </c>
      <c r="T107" s="158">
        <v>0.71666666666666667</v>
      </c>
      <c r="U107" s="159"/>
      <c r="V107" s="160">
        <v>11.633333333333287</v>
      </c>
      <c r="W107" s="161"/>
      <c r="X107" s="162"/>
      <c r="Y107" s="295"/>
      <c r="Z107" s="296"/>
      <c r="AA107" s="115">
        <f>M107-J107</f>
        <v>-329.22636103150671</v>
      </c>
      <c r="AB107" s="156">
        <f>M107/J107</f>
        <v>0.90023443605105857</v>
      </c>
      <c r="AC107" s="277">
        <f>AB123</f>
        <v>0.89588881634300166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1129</v>
      </c>
      <c r="G108" s="103">
        <f t="shared" si="52"/>
        <v>25075.09</v>
      </c>
      <c r="H108" s="26"/>
      <c r="I108" s="104">
        <v>4</v>
      </c>
      <c r="J108" s="105">
        <v>3000</v>
      </c>
      <c r="K108" s="106">
        <f t="shared" ref="K108:K150" si="53">J108/I108</f>
        <v>750</v>
      </c>
      <c r="L108" s="107">
        <v>4</v>
      </c>
      <c r="M108" s="105">
        <f>F108/V108*60</f>
        <v>2682.772277227728</v>
      </c>
      <c r="N108" s="106">
        <f>M108/L108</f>
        <v>670.69306930693199</v>
      </c>
      <c r="O108" s="108">
        <f>L108-I108</f>
        <v>0</v>
      </c>
      <c r="P108" s="109">
        <f>N108-K108</f>
        <v>-79.306930693068011</v>
      </c>
      <c r="Q108" s="110">
        <f>N108/K108</f>
        <v>0.89425742574257594</v>
      </c>
      <c r="R108" s="293"/>
      <c r="S108" s="47">
        <v>0.72013888888888888</v>
      </c>
      <c r="T108" s="48">
        <v>0.73767361111111107</v>
      </c>
      <c r="U108" s="111">
        <v>4.9999999999999822</v>
      </c>
      <c r="V108" s="112">
        <v>25.24999999999995</v>
      </c>
      <c r="W108" s="113"/>
      <c r="X108" s="116"/>
      <c r="Y108" s="282"/>
      <c r="Z108" s="283"/>
      <c r="AA108" s="117">
        <f>M108-J108</f>
        <v>-317.22772277227205</v>
      </c>
      <c r="AB108" s="110">
        <f>M108/J108</f>
        <v>0.89425742574257594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805</v>
      </c>
      <c r="G109" s="103">
        <f t="shared" si="52"/>
        <v>18096.400000000001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2683.3333333333426</v>
      </c>
      <c r="N109" s="106">
        <f>M109/L109</f>
        <v>536.66666666666856</v>
      </c>
      <c r="O109" s="108">
        <f>L109-I109</f>
        <v>0</v>
      </c>
      <c r="P109" s="109">
        <f>N109-K109</f>
        <v>-63.333333333331439</v>
      </c>
      <c r="Q109" s="110">
        <f>N109/K109</f>
        <v>0.8944444444444476</v>
      </c>
      <c r="R109" s="293"/>
      <c r="S109" s="47">
        <v>0.7416666666666667</v>
      </c>
      <c r="T109" s="48">
        <v>0.75416666666666665</v>
      </c>
      <c r="U109" s="111">
        <v>5.7500000000000995</v>
      </c>
      <c r="V109" s="112">
        <v>17.999999999999936</v>
      </c>
      <c r="W109" s="113"/>
      <c r="X109" s="116"/>
      <c r="Y109" s="282"/>
      <c r="Z109" s="283"/>
      <c r="AA109" s="117">
        <f>M109-J109</f>
        <v>-316.66666666665742</v>
      </c>
      <c r="AB109" s="110">
        <f>M109/J109</f>
        <v>0.89444444444444748</v>
      </c>
      <c r="AC109" s="278"/>
    </row>
    <row r="110" spans="1:29" ht="15.75" customHeight="1">
      <c r="A110" s="288"/>
      <c r="B110" s="100" t="s">
        <v>120</v>
      </c>
      <c r="C110" s="280" t="s">
        <v>144</v>
      </c>
      <c r="D110" s="281"/>
      <c r="E110" s="101">
        <v>24.54</v>
      </c>
      <c r="F110" s="102">
        <v>1576</v>
      </c>
      <c r="G110" s="103">
        <f t="shared" si="52"/>
        <v>38675.040000000001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2682.5531914893563</v>
      </c>
      <c r="N110" s="106">
        <f>M110/L110</f>
        <v>670.63829787233908</v>
      </c>
      <c r="O110" s="108">
        <f>L110-I110</f>
        <v>0</v>
      </c>
      <c r="P110" s="109">
        <f>N110-K110</f>
        <v>-79.361702127660919</v>
      </c>
      <c r="Q110" s="110">
        <f>N110/K110</f>
        <v>0.89418439716311882</v>
      </c>
      <c r="R110" s="293"/>
      <c r="S110" s="47">
        <v>0.75763888888888886</v>
      </c>
      <c r="T110" s="48">
        <v>0.78211805555555558</v>
      </c>
      <c r="U110" s="111">
        <v>4.9999999999999822</v>
      </c>
      <c r="V110" s="112">
        <v>35.250000000000071</v>
      </c>
      <c r="W110" s="113"/>
      <c r="X110" s="116"/>
      <c r="Y110" s="282"/>
      <c r="Z110" s="283"/>
      <c r="AA110" s="117">
        <f>M110-J110</f>
        <v>-317.44680851064368</v>
      </c>
      <c r="AB110" s="110">
        <f>M110/J110</f>
        <v>0.89418439716311882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2754.85811025473</v>
      </c>
      <c r="N123" s="138">
        <f t="shared" ref="N123:N131" si="57">M123/L123</f>
        <v>648.20190829523062</v>
      </c>
      <c r="O123" s="139">
        <f t="shared" ref="O123:O131" si="58">L123-I123</f>
        <v>0</v>
      </c>
      <c r="P123" s="140">
        <f t="shared" ref="P123:P131" si="59">N123-K123</f>
        <v>-75.327503469475232</v>
      </c>
      <c r="Q123" s="141">
        <f t="shared" ref="Q123:Q131" si="60">N123/K123</f>
        <v>0.89588881634300166</v>
      </c>
      <c r="R123" s="294"/>
      <c r="S123" s="142">
        <f>S107</f>
        <v>0.708587962962963</v>
      </c>
      <c r="T123" s="143">
        <f>INDEX(T107:T122,COUNTA(T107:T122))</f>
        <v>0.78211805555555558</v>
      </c>
      <c r="U123" s="144"/>
      <c r="V123" s="166"/>
      <c r="W123" s="99"/>
      <c r="X123" s="69"/>
      <c r="Y123" s="285"/>
      <c r="Z123" s="286"/>
      <c r="AA123" s="168">
        <f t="shared" ref="AA123:AA131" si="61">M123-J123</f>
        <v>-320.14188974526996</v>
      </c>
      <c r="AB123" s="141">
        <f t="shared" ref="AB123:AB131" si="62">M123/J123</f>
        <v>0.89588881634300166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1500</v>
      </c>
      <c r="G124" s="148">
        <f t="shared" ref="G124:G131" si="63">E124*F124</f>
        <v>27270</v>
      </c>
      <c r="H124" s="149"/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64">F124/V124*60</f>
        <v>2701.3506753376787</v>
      </c>
      <c r="N124" s="152">
        <f t="shared" si="57"/>
        <v>675.33766883441967</v>
      </c>
      <c r="O124" s="154">
        <f t="shared" si="58"/>
        <v>0</v>
      </c>
      <c r="P124" s="155">
        <f t="shared" si="59"/>
        <v>-74.662331165580326</v>
      </c>
      <c r="Q124" s="156">
        <f t="shared" si="60"/>
        <v>0.90045022511255957</v>
      </c>
      <c r="R124" s="292">
        <f>Q140</f>
        <v>0.88965009479898238</v>
      </c>
      <c r="S124" s="157">
        <v>0.70833333333333337</v>
      </c>
      <c r="T124" s="158">
        <v>0.73146990740740736</v>
      </c>
      <c r="U124" s="159"/>
      <c r="V124" s="160">
        <v>33.316666666666549</v>
      </c>
      <c r="W124" s="161"/>
      <c r="X124" s="162"/>
      <c r="Y124" s="295"/>
      <c r="Z124" s="296"/>
      <c r="AA124" s="115">
        <f t="shared" si="61"/>
        <v>-298.64932466232131</v>
      </c>
      <c r="AB124" s="156">
        <f t="shared" si="62"/>
        <v>0.90045022511255957</v>
      </c>
      <c r="AC124" s="277">
        <f>AB140</f>
        <v>0.88965009479898238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1694</v>
      </c>
      <c r="G125" s="103">
        <f t="shared" si="63"/>
        <v>23766.82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2699.6015936254885</v>
      </c>
      <c r="N125" s="106">
        <f t="shared" si="57"/>
        <v>899.86719787516279</v>
      </c>
      <c r="O125" s="108">
        <f t="shared" si="58"/>
        <v>0</v>
      </c>
      <c r="P125" s="109">
        <f t="shared" si="59"/>
        <v>-100.13280212483721</v>
      </c>
      <c r="Q125" s="110">
        <f t="shared" si="60"/>
        <v>0.89986719787516278</v>
      </c>
      <c r="R125" s="293"/>
      <c r="S125" s="47">
        <v>0.74190972222222218</v>
      </c>
      <c r="T125" s="48">
        <v>0.7680555555555556</v>
      </c>
      <c r="U125" s="111">
        <v>15.033333333333339</v>
      </c>
      <c r="V125" s="112">
        <v>37.650000000000134</v>
      </c>
      <c r="W125" s="113"/>
      <c r="X125" s="116"/>
      <c r="Y125" s="282"/>
      <c r="Z125" s="283"/>
      <c r="AA125" s="117">
        <f t="shared" si="61"/>
        <v>-300.39840637451152</v>
      </c>
      <c r="AB125" s="110">
        <f t="shared" si="62"/>
        <v>0.89986719787516278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1053</v>
      </c>
      <c r="G126" s="103">
        <f t="shared" si="63"/>
        <v>19143.54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3174.8743718593105</v>
      </c>
      <c r="N126" s="106">
        <f t="shared" si="57"/>
        <v>1058.2914572864368</v>
      </c>
      <c r="O126" s="108">
        <f t="shared" si="58"/>
        <v>0</v>
      </c>
      <c r="P126" s="109">
        <f t="shared" si="59"/>
        <v>-141.70854271356325</v>
      </c>
      <c r="Q126" s="110">
        <f t="shared" si="60"/>
        <v>0.88190954773869734</v>
      </c>
      <c r="R126" s="293"/>
      <c r="S126" s="47">
        <v>0.77923611111111113</v>
      </c>
      <c r="T126" s="48">
        <v>0.79305555555555551</v>
      </c>
      <c r="U126" s="111">
        <v>16.099999999999959</v>
      </c>
      <c r="V126" s="112">
        <v>19.899999999999913</v>
      </c>
      <c r="W126" s="113"/>
      <c r="X126" s="116"/>
      <c r="Y126" s="282"/>
      <c r="Z126" s="283"/>
      <c r="AA126" s="117">
        <f t="shared" si="61"/>
        <v>-425.12562814068951</v>
      </c>
      <c r="AB126" s="110">
        <f t="shared" si="62"/>
        <v>0.88190954773869734</v>
      </c>
      <c r="AC126" s="278"/>
    </row>
    <row r="127" spans="1:29" ht="15.75" customHeight="1">
      <c r="A127" s="298"/>
      <c r="B127" s="100" t="s">
        <v>120</v>
      </c>
      <c r="C127" s="280" t="s">
        <v>141</v>
      </c>
      <c r="D127" s="281"/>
      <c r="E127" s="101">
        <v>16.7</v>
      </c>
      <c r="F127" s="102">
        <v>1084</v>
      </c>
      <c r="G127" s="103">
        <f t="shared" si="63"/>
        <v>18102.8</v>
      </c>
      <c r="H127" s="26"/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3180.440097799511</v>
      </c>
      <c r="N127" s="106">
        <f t="shared" si="57"/>
        <v>1060.1466992665037</v>
      </c>
      <c r="O127" s="108">
        <f t="shared" si="58"/>
        <v>0</v>
      </c>
      <c r="P127" s="109">
        <f t="shared" si="59"/>
        <v>-139.85330073349633</v>
      </c>
      <c r="Q127" s="110">
        <f t="shared" si="60"/>
        <v>0.88345558272208635</v>
      </c>
      <c r="R127" s="293"/>
      <c r="S127" s="47">
        <v>0.80347222222222225</v>
      </c>
      <c r="T127" s="48">
        <v>0.81767361111111114</v>
      </c>
      <c r="U127" s="111">
        <v>15.000000000000107</v>
      </c>
      <c r="V127" s="112">
        <v>20.45</v>
      </c>
      <c r="W127" s="113"/>
      <c r="X127" s="116"/>
      <c r="Y127" s="282"/>
      <c r="Z127" s="283"/>
      <c r="AA127" s="117">
        <f t="shared" si="61"/>
        <v>-419.55990220048898</v>
      </c>
      <c r="AB127" s="110">
        <f t="shared" si="62"/>
        <v>0.88345558272208635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2054</v>
      </c>
      <c r="G128" s="103">
        <f t="shared" si="63"/>
        <v>29331.119999999999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3177.6536312849257</v>
      </c>
      <c r="N128" s="106">
        <f t="shared" si="57"/>
        <v>1059.2178770949752</v>
      </c>
      <c r="O128" s="108">
        <f t="shared" si="58"/>
        <v>0</v>
      </c>
      <c r="P128" s="109">
        <f t="shared" si="59"/>
        <v>-140.78212290502483</v>
      </c>
      <c r="Q128" s="110">
        <f t="shared" si="60"/>
        <v>0.88268156424581268</v>
      </c>
      <c r="R128" s="293"/>
      <c r="S128" s="47">
        <v>0.82792824074074078</v>
      </c>
      <c r="T128" s="48">
        <v>0.85486111111111107</v>
      </c>
      <c r="U128" s="111">
        <v>14.766666666666683</v>
      </c>
      <c r="V128" s="112">
        <v>38.783333333333218</v>
      </c>
      <c r="W128" s="113">
        <v>0.85486111111111107</v>
      </c>
      <c r="X128" s="116">
        <v>0.90763888888888866</v>
      </c>
      <c r="Y128" s="282"/>
      <c r="Z128" s="283"/>
      <c r="AA128" s="117">
        <f t="shared" si="61"/>
        <v>-422.34636871507428</v>
      </c>
      <c r="AB128" s="110">
        <f t="shared" si="62"/>
        <v>0.88268156424581268</v>
      </c>
      <c r="AC128" s="278"/>
    </row>
    <row r="129" spans="1:29" ht="15.75" customHeight="1">
      <c r="A129" s="299"/>
      <c r="B129" s="100" t="s">
        <v>120</v>
      </c>
      <c r="C129" s="280" t="s">
        <v>155</v>
      </c>
      <c r="D129" s="281"/>
      <c r="E129" s="101">
        <v>24.82</v>
      </c>
      <c r="F129" s="102">
        <v>807</v>
      </c>
      <c r="G129" s="121">
        <f t="shared" si="63"/>
        <v>20029.740000000002</v>
      </c>
      <c r="H129" s="122"/>
      <c r="I129" s="104">
        <v>4</v>
      </c>
      <c r="J129" s="105">
        <v>3300</v>
      </c>
      <c r="K129" s="106">
        <f t="shared" si="53"/>
        <v>825</v>
      </c>
      <c r="L129" s="107">
        <v>4</v>
      </c>
      <c r="M129" s="105">
        <f t="shared" si="64"/>
        <v>2943.4650455926458</v>
      </c>
      <c r="N129" s="106">
        <f t="shared" si="57"/>
        <v>735.86626139816144</v>
      </c>
      <c r="O129" s="108">
        <f t="shared" si="58"/>
        <v>0</v>
      </c>
      <c r="P129" s="109">
        <f t="shared" si="59"/>
        <v>-89.133738601838559</v>
      </c>
      <c r="Q129" s="110">
        <f t="shared" si="60"/>
        <v>0.89195910472504414</v>
      </c>
      <c r="R129" s="293"/>
      <c r="S129" s="47">
        <v>0.90763888888888866</v>
      </c>
      <c r="T129" s="48">
        <v>0.9190625</v>
      </c>
      <c r="U129" s="111">
        <v>75.99999999999973</v>
      </c>
      <c r="V129" s="112">
        <v>16.450000000000333</v>
      </c>
      <c r="W129" s="113"/>
      <c r="X129" s="116"/>
      <c r="Y129" s="282"/>
      <c r="Z129" s="283"/>
      <c r="AA129" s="117">
        <f t="shared" si="61"/>
        <v>-356.53495440735423</v>
      </c>
      <c r="AB129" s="110">
        <f t="shared" si="62"/>
        <v>0.89195910472504414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4558</v>
      </c>
      <c r="G130" s="121">
        <f t="shared" si="63"/>
        <v>63948.74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2699.7038499506284</v>
      </c>
      <c r="N130" s="106">
        <f t="shared" si="57"/>
        <v>899.90128331687617</v>
      </c>
      <c r="O130" s="123">
        <f t="shared" si="58"/>
        <v>0</v>
      </c>
      <c r="P130" s="124">
        <f t="shared" si="59"/>
        <v>-100.09871668312383</v>
      </c>
      <c r="Q130" s="125">
        <f t="shared" si="60"/>
        <v>0.89990128331687613</v>
      </c>
      <c r="R130" s="293"/>
      <c r="S130" s="47">
        <v>0.92916666666666636</v>
      </c>
      <c r="T130" s="48">
        <v>0.99951388888888892</v>
      </c>
      <c r="U130" s="111">
        <v>14.549999999999557</v>
      </c>
      <c r="V130" s="112">
        <v>101.30000000000049</v>
      </c>
      <c r="W130" s="113"/>
      <c r="X130" s="116"/>
      <c r="Y130" s="282"/>
      <c r="Z130" s="283"/>
      <c r="AA130" s="117">
        <f t="shared" si="61"/>
        <v>-300.29615004937159</v>
      </c>
      <c r="AB130" s="110">
        <f t="shared" si="62"/>
        <v>0.89990128331687613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5739</v>
      </c>
      <c r="G131" s="121">
        <f t="shared" si="63"/>
        <v>81952.92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3176.5682656826475</v>
      </c>
      <c r="N131" s="106">
        <f t="shared" si="57"/>
        <v>1058.8560885608824</v>
      </c>
      <c r="O131" s="123">
        <f t="shared" si="58"/>
        <v>0</v>
      </c>
      <c r="P131" s="124">
        <f t="shared" si="59"/>
        <v>-141.14391143911757</v>
      </c>
      <c r="Q131" s="125">
        <f t="shared" si="60"/>
        <v>0.88238007380073535</v>
      </c>
      <c r="R131" s="293"/>
      <c r="S131" s="47">
        <v>1.009722222222222</v>
      </c>
      <c r="T131" s="48">
        <v>1.085</v>
      </c>
      <c r="U131" s="111">
        <v>14.69999999999958</v>
      </c>
      <c r="V131" s="112">
        <v>108.40000000000032</v>
      </c>
      <c r="W131" s="113"/>
      <c r="X131" s="116"/>
      <c r="Y131" s="282"/>
      <c r="Z131" s="283"/>
      <c r="AA131" s="117">
        <f t="shared" si="61"/>
        <v>-423.43173431735249</v>
      </c>
      <c r="AB131" s="110">
        <f t="shared" si="62"/>
        <v>0.88238007380073546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48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3.25</v>
      </c>
      <c r="J140" s="137">
        <f t="shared" si="65"/>
        <v>3337.5</v>
      </c>
      <c r="K140" s="138">
        <f t="shared" ref="K140" si="66">J140/I140</f>
        <v>1026.9230769230769</v>
      </c>
      <c r="L140" s="136">
        <f t="shared" ref="L140:M140" si="67">AVERAGE(L124:L139)</f>
        <v>3.25</v>
      </c>
      <c r="M140" s="137">
        <f t="shared" si="67"/>
        <v>2969.2071913916038</v>
      </c>
      <c r="N140" s="138">
        <f t="shared" ref="N140:N150" si="68">M140/L140</f>
        <v>913.60221273587808</v>
      </c>
      <c r="O140" s="139">
        <f t="shared" ref="O140:O150" si="69">L140-I140</f>
        <v>0</v>
      </c>
      <c r="P140" s="140">
        <f t="shared" ref="P140:P150" si="70">N140-K140</f>
        <v>-113.32086418719882</v>
      </c>
      <c r="Q140" s="141">
        <f t="shared" ref="Q140:Q150" si="71">N140/K140</f>
        <v>0.88965009479898238</v>
      </c>
      <c r="R140" s="294"/>
      <c r="S140" s="142">
        <f>S124</f>
        <v>0.70833333333333337</v>
      </c>
      <c r="T140" s="143">
        <f>INDEX(T124:T139,COUNTA(T124:T139))</f>
        <v>1.085</v>
      </c>
      <c r="U140" s="144"/>
      <c r="V140" s="166"/>
      <c r="W140" s="99"/>
      <c r="X140" s="69"/>
      <c r="Y140" s="285"/>
      <c r="Z140" s="286"/>
      <c r="AA140" s="168">
        <f t="shared" ref="AA140:AA150" si="72">M140-J140</f>
        <v>-368.29280860839617</v>
      </c>
      <c r="AB140" s="141">
        <f t="shared" ref="AB140:AB150" si="73">M140/J140</f>
        <v>0.88965009479898238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1541</v>
      </c>
      <c r="G141" s="148">
        <f t="shared" ref="G141:G150" si="74">E141*F141</f>
        <v>34333.480000000003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0" si="75">F141/V141*60</f>
        <v>2943.0238726790544</v>
      </c>
      <c r="N141" s="152">
        <f t="shared" si="68"/>
        <v>588.60477453581086</v>
      </c>
      <c r="O141" s="154">
        <f t="shared" si="69"/>
        <v>0</v>
      </c>
      <c r="P141" s="155">
        <f t="shared" si="70"/>
        <v>-71.395225464189139</v>
      </c>
      <c r="Q141" s="156">
        <f t="shared" si="71"/>
        <v>0.89182541596334974</v>
      </c>
      <c r="R141" s="292">
        <f>Q157</f>
        <v>0.88580884121683823</v>
      </c>
      <c r="S141" s="157">
        <v>0.70833333333333337</v>
      </c>
      <c r="T141" s="158">
        <v>0.73015046296296293</v>
      </c>
      <c r="U141" s="159"/>
      <c r="V141" s="160">
        <v>31.416666666666568</v>
      </c>
      <c r="W141" s="158"/>
      <c r="X141" s="169"/>
      <c r="Y141" s="295"/>
      <c r="Z141" s="296"/>
      <c r="AA141" s="171">
        <f t="shared" si="72"/>
        <v>-356.97612732094558</v>
      </c>
      <c r="AB141" s="156">
        <f t="shared" si="73"/>
        <v>0.89182541596334985</v>
      </c>
      <c r="AC141" s="277">
        <f>AB157</f>
        <v>0.88580884121683823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829</v>
      </c>
      <c r="G142" s="103">
        <f t="shared" si="74"/>
        <v>15071.22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3174.8936170212769</v>
      </c>
      <c r="N142" s="106">
        <f t="shared" si="68"/>
        <v>1058.2978723404256</v>
      </c>
      <c r="O142" s="108">
        <f t="shared" si="69"/>
        <v>0</v>
      </c>
      <c r="P142" s="109">
        <f t="shared" si="70"/>
        <v>-141.70212765957444</v>
      </c>
      <c r="Q142" s="110">
        <f t="shared" si="71"/>
        <v>0.88191489361702124</v>
      </c>
      <c r="R142" s="293"/>
      <c r="S142" s="47">
        <v>0.74050925925925926</v>
      </c>
      <c r="T142" s="48">
        <v>0.75138888888888888</v>
      </c>
      <c r="U142" s="111">
        <v>14.916666666666707</v>
      </c>
      <c r="V142" s="112">
        <v>15.666666666666664</v>
      </c>
      <c r="W142" s="113"/>
      <c r="X142" s="13"/>
      <c r="Y142" s="282"/>
      <c r="Z142" s="283"/>
      <c r="AA142" s="172">
        <f t="shared" si="72"/>
        <v>-425.1063829787231</v>
      </c>
      <c r="AB142" s="110">
        <f t="shared" si="73"/>
        <v>0.88191489361702136</v>
      </c>
      <c r="AC142" s="278"/>
    </row>
    <row r="143" spans="1:29" ht="15.75" customHeight="1">
      <c r="A143" s="288"/>
      <c r="B143" s="100" t="s">
        <v>120</v>
      </c>
      <c r="C143" s="280" t="s">
        <v>155</v>
      </c>
      <c r="D143" s="281"/>
      <c r="E143" s="101">
        <v>24.82</v>
      </c>
      <c r="F143" s="102">
        <v>1321</v>
      </c>
      <c r="G143" s="103">
        <f t="shared" si="74"/>
        <v>32787.22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2944.6439628482972</v>
      </c>
      <c r="N143" s="106">
        <f t="shared" si="68"/>
        <v>736.16099071207429</v>
      </c>
      <c r="O143" s="108">
        <f t="shared" si="69"/>
        <v>0</v>
      </c>
      <c r="P143" s="109">
        <f t="shared" si="70"/>
        <v>-88.839009287925705</v>
      </c>
      <c r="Q143" s="110">
        <f t="shared" si="71"/>
        <v>0.89231635237827189</v>
      </c>
      <c r="R143" s="293"/>
      <c r="S143" s="47">
        <v>0.76186342592592593</v>
      </c>
      <c r="T143" s="48">
        <v>0.78055555555555556</v>
      </c>
      <c r="U143" s="111">
        <v>15.083333333333346</v>
      </c>
      <c r="V143" s="112">
        <v>26.916666666666664</v>
      </c>
      <c r="W143" s="113"/>
      <c r="X143" s="13"/>
      <c r="Y143" s="282"/>
      <c r="Z143" s="283"/>
      <c r="AA143" s="172">
        <f t="shared" si="72"/>
        <v>-355.35603715170282</v>
      </c>
      <c r="AB143" s="110">
        <f t="shared" si="73"/>
        <v>0.89231635237827189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458</v>
      </c>
      <c r="G144" s="103">
        <f t="shared" si="74"/>
        <v>11463.74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2944.285714285691</v>
      </c>
      <c r="N144" s="106">
        <f t="shared" si="68"/>
        <v>736.07142857142276</v>
      </c>
      <c r="O144" s="108">
        <f t="shared" si="69"/>
        <v>0</v>
      </c>
      <c r="P144" s="109">
        <f t="shared" si="70"/>
        <v>-88.928571428577243</v>
      </c>
      <c r="Q144" s="110">
        <f t="shared" si="71"/>
        <v>0.89220779220778512</v>
      </c>
      <c r="R144" s="293"/>
      <c r="S144" s="47">
        <v>0.79097222222222219</v>
      </c>
      <c r="T144" s="48">
        <v>0.79745370370370372</v>
      </c>
      <c r="U144" s="111">
        <v>14.999999999999947</v>
      </c>
      <c r="V144" s="112">
        <v>9.3333333333334068</v>
      </c>
      <c r="W144" s="113"/>
      <c r="X144" s="13"/>
      <c r="Y144" s="282"/>
      <c r="Z144" s="283"/>
      <c r="AA144" s="172">
        <f t="shared" si="72"/>
        <v>-355.71428571430897</v>
      </c>
      <c r="AB144" s="110">
        <f t="shared" si="73"/>
        <v>0.89220779220778512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1159</v>
      </c>
      <c r="G145" s="103">
        <f t="shared" si="74"/>
        <v>20734.510000000002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3175.3424657534383</v>
      </c>
      <c r="N145" s="106">
        <f t="shared" si="68"/>
        <v>793.83561643835958</v>
      </c>
      <c r="O145" s="108">
        <f t="shared" si="69"/>
        <v>0</v>
      </c>
      <c r="P145" s="109">
        <f t="shared" si="70"/>
        <v>-106.16438356164042</v>
      </c>
      <c r="Q145" s="110">
        <f t="shared" si="71"/>
        <v>0.88203957382039955</v>
      </c>
      <c r="R145" s="293"/>
      <c r="S145" s="47">
        <v>0.80770833333333336</v>
      </c>
      <c r="T145" s="48">
        <v>0.82291666666666663</v>
      </c>
      <c r="U145" s="111">
        <v>14.766666666666683</v>
      </c>
      <c r="V145" s="112">
        <v>21.899999999999906</v>
      </c>
      <c r="W145" s="113"/>
      <c r="X145" s="116"/>
      <c r="Y145" s="282"/>
      <c r="Z145" s="283"/>
      <c r="AA145" s="172">
        <f t="shared" si="72"/>
        <v>-424.65753424656168</v>
      </c>
      <c r="AB145" s="110">
        <f t="shared" si="73"/>
        <v>0.88203957382039955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1771</v>
      </c>
      <c r="G146" s="121">
        <f t="shared" si="74"/>
        <v>29504.86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3173.5191637630651</v>
      </c>
      <c r="N146" s="106">
        <f t="shared" si="68"/>
        <v>634.70383275261304</v>
      </c>
      <c r="O146" s="108">
        <f t="shared" si="69"/>
        <v>0</v>
      </c>
      <c r="P146" s="109">
        <f t="shared" si="70"/>
        <v>-85.296167247386961</v>
      </c>
      <c r="Q146" s="110">
        <f t="shared" si="71"/>
        <v>0.88153310104529592</v>
      </c>
      <c r="R146" s="293"/>
      <c r="S146" s="47">
        <v>0.83333333333333337</v>
      </c>
      <c r="T146" s="48">
        <v>0.85658564814814819</v>
      </c>
      <c r="U146" s="111">
        <v>15.000000000000107</v>
      </c>
      <c r="V146" s="112">
        <v>33.483333333333348</v>
      </c>
      <c r="W146" s="113">
        <v>0.85658564814814819</v>
      </c>
      <c r="X146" s="116">
        <v>0.90902777777777777</v>
      </c>
      <c r="Y146" s="282"/>
      <c r="Z146" s="283"/>
      <c r="AA146" s="172">
        <f t="shared" si="72"/>
        <v>-426.48083623693492</v>
      </c>
      <c r="AB146" s="110">
        <f t="shared" si="73"/>
        <v>0.88153310104529581</v>
      </c>
      <c r="AC146" s="278"/>
    </row>
    <row r="147" spans="1:29" ht="15.75" customHeight="1">
      <c r="A147" s="288"/>
      <c r="B147" s="100" t="s">
        <v>120</v>
      </c>
      <c r="C147" s="280" t="s">
        <v>156</v>
      </c>
      <c r="D147" s="281"/>
      <c r="E147" s="101">
        <v>25.03</v>
      </c>
      <c r="F147" s="102">
        <v>1035</v>
      </c>
      <c r="G147" s="121">
        <f t="shared" si="74"/>
        <v>25906.050000000003</v>
      </c>
      <c r="H147" s="62"/>
      <c r="I147" s="104">
        <v>4</v>
      </c>
      <c r="J147" s="105">
        <v>3300</v>
      </c>
      <c r="K147" s="106">
        <f t="shared" si="53"/>
        <v>825</v>
      </c>
      <c r="L147" s="107">
        <v>4</v>
      </c>
      <c r="M147" s="105">
        <f t="shared" si="75"/>
        <v>2943.1279620853165</v>
      </c>
      <c r="N147" s="106">
        <f t="shared" si="68"/>
        <v>735.78199052132913</v>
      </c>
      <c r="O147" s="123">
        <f t="shared" si="69"/>
        <v>0</v>
      </c>
      <c r="P147" s="124">
        <f t="shared" si="70"/>
        <v>-89.218009478670865</v>
      </c>
      <c r="Q147" s="125">
        <f t="shared" si="71"/>
        <v>0.89185695820767164</v>
      </c>
      <c r="R147" s="293"/>
      <c r="S147" s="47">
        <v>0.90902777777777777</v>
      </c>
      <c r="T147" s="48">
        <v>0.9236805555555555</v>
      </c>
      <c r="U147" s="111">
        <v>75.516666666666595</v>
      </c>
      <c r="V147" s="112">
        <v>21.099999999999941</v>
      </c>
      <c r="W147" s="113"/>
      <c r="X147" s="116"/>
      <c r="Y147" s="282"/>
      <c r="Z147" s="283"/>
      <c r="AA147" s="172">
        <f t="shared" si="72"/>
        <v>-356.87203791468346</v>
      </c>
      <c r="AB147" s="110">
        <f t="shared" si="73"/>
        <v>0.89185695820767164</v>
      </c>
      <c r="AC147" s="278"/>
    </row>
    <row r="148" spans="1:29" ht="15.75" customHeight="1">
      <c r="A148" s="288"/>
      <c r="B148" s="100" t="s">
        <v>120</v>
      </c>
      <c r="C148" s="280" t="s">
        <v>153</v>
      </c>
      <c r="D148" s="281"/>
      <c r="E148" s="101">
        <v>18.18</v>
      </c>
      <c r="F148" s="102">
        <v>2085</v>
      </c>
      <c r="G148" s="121">
        <f t="shared" si="74"/>
        <v>37905.300000000003</v>
      </c>
      <c r="H148" s="62"/>
      <c r="I148" s="104">
        <v>3</v>
      </c>
      <c r="J148" s="105">
        <v>3600</v>
      </c>
      <c r="K148" s="106">
        <f t="shared" si="53"/>
        <v>1200</v>
      </c>
      <c r="L148" s="118">
        <v>3</v>
      </c>
      <c r="M148" s="105">
        <f t="shared" si="75"/>
        <v>3176.470588235296</v>
      </c>
      <c r="N148" s="106">
        <f t="shared" si="68"/>
        <v>1058.8235294117653</v>
      </c>
      <c r="O148" s="123">
        <f t="shared" si="69"/>
        <v>0</v>
      </c>
      <c r="P148" s="124">
        <f t="shared" si="70"/>
        <v>-141.17647058823468</v>
      </c>
      <c r="Q148" s="125">
        <f t="shared" si="71"/>
        <v>0.88235294117647112</v>
      </c>
      <c r="R148" s="293"/>
      <c r="S148" s="47">
        <v>0.93402777777777779</v>
      </c>
      <c r="T148" s="48">
        <v>0.96137731481481481</v>
      </c>
      <c r="U148" s="111">
        <v>14.900000000000091</v>
      </c>
      <c r="V148" s="112">
        <v>39.383333333333312</v>
      </c>
      <c r="W148" s="113"/>
      <c r="X148" s="116"/>
      <c r="Y148" s="282"/>
      <c r="Z148" s="283"/>
      <c r="AA148" s="172">
        <f t="shared" si="72"/>
        <v>-423.52941176470404</v>
      </c>
      <c r="AB148" s="110">
        <f t="shared" si="73"/>
        <v>0.88235294117647112</v>
      </c>
      <c r="AC148" s="278"/>
    </row>
    <row r="149" spans="1:29" ht="15.75" customHeight="1">
      <c r="A149" s="288"/>
      <c r="B149" s="100" t="s">
        <v>120</v>
      </c>
      <c r="C149" s="280" t="s">
        <v>146</v>
      </c>
      <c r="D149" s="281"/>
      <c r="E149" s="101">
        <v>17.89</v>
      </c>
      <c r="F149" s="102">
        <v>3125</v>
      </c>
      <c r="G149" s="121">
        <f t="shared" si="74"/>
        <v>55906.25</v>
      </c>
      <c r="H149" s="62"/>
      <c r="I149" s="104">
        <v>4</v>
      </c>
      <c r="J149" s="105">
        <v>3600</v>
      </c>
      <c r="K149" s="106">
        <f t="shared" si="53"/>
        <v>900</v>
      </c>
      <c r="L149" s="118">
        <v>4</v>
      </c>
      <c r="M149" s="105">
        <f t="shared" si="75"/>
        <v>3177.0686246822988</v>
      </c>
      <c r="N149" s="106">
        <f t="shared" si="68"/>
        <v>794.26715617057471</v>
      </c>
      <c r="O149" s="123">
        <f t="shared" si="69"/>
        <v>0</v>
      </c>
      <c r="P149" s="124">
        <f t="shared" si="70"/>
        <v>-105.73284382942529</v>
      </c>
      <c r="Q149" s="125">
        <f t="shared" si="71"/>
        <v>0.88251906241174971</v>
      </c>
      <c r="R149" s="293"/>
      <c r="S149" s="47">
        <v>0.97152777777777777</v>
      </c>
      <c r="T149" s="48">
        <v>1.012511574074074</v>
      </c>
      <c r="U149" s="111">
        <v>14.61666666666666</v>
      </c>
      <c r="V149" s="112">
        <v>59.016666666666566</v>
      </c>
      <c r="W149" s="126"/>
      <c r="X149" s="127"/>
      <c r="Y149" s="282"/>
      <c r="Z149" s="283"/>
      <c r="AA149" s="172">
        <f t="shared" si="72"/>
        <v>-422.93137531770117</v>
      </c>
      <c r="AB149" s="110">
        <f t="shared" si="73"/>
        <v>0.88251906241174971</v>
      </c>
      <c r="AC149" s="278"/>
    </row>
    <row r="150" spans="1:29" ht="15.75" customHeight="1">
      <c r="A150" s="288"/>
      <c r="B150" s="100" t="s">
        <v>120</v>
      </c>
      <c r="C150" s="280" t="s">
        <v>147</v>
      </c>
      <c r="D150" s="281"/>
      <c r="E150" s="101">
        <v>16.66</v>
      </c>
      <c r="F150" s="102">
        <v>4773</v>
      </c>
      <c r="G150" s="121">
        <f t="shared" si="74"/>
        <v>79518.180000000008</v>
      </c>
      <c r="H150" s="62"/>
      <c r="I150" s="104">
        <v>5</v>
      </c>
      <c r="J150" s="105">
        <v>3600</v>
      </c>
      <c r="K150" s="106">
        <f t="shared" si="53"/>
        <v>720</v>
      </c>
      <c r="L150" s="118">
        <v>5</v>
      </c>
      <c r="M150" s="105">
        <f t="shared" si="75"/>
        <v>3173.7717029922337</v>
      </c>
      <c r="N150" s="106">
        <f t="shared" si="68"/>
        <v>634.75434059844679</v>
      </c>
      <c r="O150" s="123">
        <f t="shared" si="69"/>
        <v>0</v>
      </c>
      <c r="P150" s="124">
        <f t="shared" si="70"/>
        <v>-85.245659401553212</v>
      </c>
      <c r="Q150" s="125">
        <f t="shared" si="71"/>
        <v>0.88160325083117608</v>
      </c>
      <c r="R150" s="293"/>
      <c r="S150" s="47">
        <v>1.023611111111111</v>
      </c>
      <c r="T150" s="48">
        <v>1.0862731481481482</v>
      </c>
      <c r="U150" s="111">
        <v>15.983333333333327</v>
      </c>
      <c r="V150" s="112">
        <v>90.233333333333576</v>
      </c>
      <c r="W150" s="126"/>
      <c r="X150" s="127"/>
      <c r="Y150" s="282"/>
      <c r="Z150" s="283"/>
      <c r="AA150" s="172">
        <f t="shared" si="72"/>
        <v>-426.22829700776629</v>
      </c>
      <c r="AB150" s="110">
        <f t="shared" si="73"/>
        <v>0.88160325083117608</v>
      </c>
      <c r="AC150" s="278"/>
    </row>
    <row r="151" spans="1:29" ht="15.75" customHeight="1">
      <c r="A151" s="288"/>
      <c r="B151" s="100"/>
      <c r="C151" s="280"/>
      <c r="D151" s="281"/>
      <c r="E151" s="101"/>
      <c r="F151" s="102"/>
      <c r="G151" s="121"/>
      <c r="H151" s="62"/>
      <c r="I151" s="104"/>
      <c r="J151" s="105"/>
      <c r="K151" s="106"/>
      <c r="L151" s="118"/>
      <c r="M151" s="105"/>
      <c r="N151" s="106"/>
      <c r="O151" s="123"/>
      <c r="P151" s="124"/>
      <c r="Q151" s="125"/>
      <c r="R151" s="293"/>
      <c r="S151" s="47"/>
      <c r="T151" s="48"/>
      <c r="U151" s="111"/>
      <c r="V151" s="112"/>
      <c r="W151" s="126"/>
      <c r="X151" s="127"/>
      <c r="Y151" s="282"/>
      <c r="Z151" s="283"/>
      <c r="AA151" s="172"/>
      <c r="AB151" s="110"/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4.0999999999999996</v>
      </c>
      <c r="J157" s="137">
        <f t="shared" si="76"/>
        <v>3480</v>
      </c>
      <c r="K157" s="138">
        <f t="shared" ref="K157" si="77">J157/I157</f>
        <v>848.78048780487813</v>
      </c>
      <c r="L157" s="136">
        <f t="shared" ref="L157:M157" si="78">AVERAGE(L141:L156)</f>
        <v>4.0999999999999996</v>
      </c>
      <c r="M157" s="137">
        <f t="shared" si="78"/>
        <v>3082.6147674345971</v>
      </c>
      <c r="N157" s="138">
        <f>M157/L157</f>
        <v>751.85726034990182</v>
      </c>
      <c r="O157" s="139">
        <f>L157-I157</f>
        <v>0</v>
      </c>
      <c r="P157" s="140">
        <f>N157-K157</f>
        <v>-96.923227454976313</v>
      </c>
      <c r="Q157" s="141">
        <f>N157/K157</f>
        <v>0.88580884121683823</v>
      </c>
      <c r="R157" s="294"/>
      <c r="S157" s="142">
        <f>S141</f>
        <v>0.70833333333333337</v>
      </c>
      <c r="T157" s="143">
        <f>INDEX(T141:T156,COUNTA(T141:T156))</f>
        <v>1.0862731481481482</v>
      </c>
      <c r="U157" s="144"/>
      <c r="V157" s="166"/>
      <c r="W157" s="167"/>
      <c r="X157" s="138"/>
      <c r="Y157" s="285"/>
      <c r="Z157" s="286"/>
      <c r="AA157" s="174">
        <f>M157-J157</f>
        <v>-397.38523256540293</v>
      </c>
      <c r="AB157" s="141">
        <f>M157/J157</f>
        <v>0.88580884121683823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</mergeCells>
  <phoneticPr fontId="5" type="noConversion"/>
  <conditionalFormatting sqref="O5:O157">
    <cfRule type="cellIs" dxfId="43" priority="1" operator="greaterThan">
      <formula>0</formula>
    </cfRule>
  </conditionalFormatting>
  <conditionalFormatting sqref="P5:P157 AA5:AA157">
    <cfRule type="cellIs" dxfId="42" priority="4" operator="lessThan">
      <formula>0</formula>
    </cfRule>
  </conditionalFormatting>
  <conditionalFormatting sqref="Q5:Q157 AB5:AB157">
    <cfRule type="cellIs" dxfId="41" priority="2" operator="greaterThan">
      <formula>1</formula>
    </cfRule>
    <cfRule type="cellIs" dxfId="40" priority="3" operator="lessThan">
      <formula>0.8</formula>
    </cfRule>
  </conditionalFormatting>
  <conditionalFormatting sqref="AC5:AC6 R5:R157 AC90:AC95">
    <cfRule type="cellIs" dxfId="39" priority="5" operator="lessThan">
      <formula>0.8</formula>
    </cfRule>
  </conditionalFormatting>
  <conditionalFormatting sqref="AC12:AC20">
    <cfRule type="cellIs" dxfId="38" priority="13" operator="lessThan">
      <formula>0.8</formula>
    </cfRule>
  </conditionalFormatting>
  <conditionalFormatting sqref="AC22:AC27">
    <cfRule type="cellIs" dxfId="37" priority="12" operator="lessThan">
      <formula>0.8</formula>
    </cfRule>
  </conditionalFormatting>
  <conditionalFormatting sqref="AC39">
    <cfRule type="cellIs" dxfId="36" priority="11" operator="lessThan">
      <formula>0.8</formula>
    </cfRule>
  </conditionalFormatting>
  <conditionalFormatting sqref="AC56">
    <cfRule type="cellIs" dxfId="35" priority="7" operator="lessThan">
      <formula>0.8</formula>
    </cfRule>
  </conditionalFormatting>
  <conditionalFormatting sqref="AC73:AC78">
    <cfRule type="cellIs" dxfId="34" priority="6" operator="lessThan">
      <formula>0.8</formula>
    </cfRule>
  </conditionalFormatting>
  <conditionalFormatting sqref="AC107">
    <cfRule type="cellIs" dxfId="33" priority="10" operator="lessThan">
      <formula>0.8</formula>
    </cfRule>
  </conditionalFormatting>
  <conditionalFormatting sqref="AC124">
    <cfRule type="cellIs" dxfId="32" priority="9" operator="lessThan">
      <formula>0.8</formula>
    </cfRule>
  </conditionalFormatting>
  <conditionalFormatting sqref="AC141:AC146">
    <cfRule type="cellIs" dxfId="31" priority="8" operator="lessThan">
      <formula>0.8</formula>
    </cfRule>
  </conditionalFormatting>
  <dataValidations count="1">
    <dataValidation type="list" allowBlank="1" showInputMessage="1" showErrorMessage="1" sqref="Y5:Z157" xr:uid="{154E823F-19DD-4634-BE9E-BD7F41C418D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C2C6-25A2-40FC-818A-E9D083EAF1AE}">
  <sheetPr codeName="工作表81">
    <tabColor theme="9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U20" sqref="U20"/>
      <selection pane="bottomLeft" activeCell="AD106" sqref="AD10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39887</v>
      </c>
      <c r="E1" s="88" t="s">
        <v>3</v>
      </c>
      <c r="F1" s="89">
        <f>SUM(G5:G123)</f>
        <v>2049264.6500000001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46114</v>
      </c>
      <c r="B2" s="343"/>
      <c r="C2" s="92" t="s">
        <v>40</v>
      </c>
      <c r="D2" s="93">
        <f>AVERAGE(N21,N38,N55,N72,N89,N106,N123)</f>
        <v>103.22789343621787</v>
      </c>
      <c r="E2" s="93" t="s">
        <v>91</v>
      </c>
      <c r="F2" s="94">
        <f>F1/D1</f>
        <v>51.376755584526293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37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2859</v>
      </c>
      <c r="G5" s="148">
        <f t="shared" ref="G5:G7" si="0">E5*F5</f>
        <v>162305.43000000002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1785.6349757113126</v>
      </c>
      <c r="N5" s="152">
        <f>M5/L5</f>
        <v>74.40145732130469</v>
      </c>
      <c r="O5" s="154">
        <f>L5-I5</f>
        <v>0</v>
      </c>
      <c r="P5" s="155">
        <f>N5-K5</f>
        <v>-8.9318760120286385</v>
      </c>
      <c r="Q5" s="156">
        <f>N5/K5</f>
        <v>0.89281748785565629</v>
      </c>
      <c r="R5" s="292">
        <f>Q21</f>
        <v>0.89330821574473895</v>
      </c>
      <c r="S5" s="157">
        <v>0.29166666666666669</v>
      </c>
      <c r="T5" s="158">
        <v>0.3583796296296296</v>
      </c>
      <c r="U5" s="159"/>
      <c r="V5" s="160">
        <v>96.066666666666606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-214.36502428868744</v>
      </c>
      <c r="AF5" s="132">
        <f>M5/J5</f>
        <v>0.89281748785565629</v>
      </c>
      <c r="AG5" s="367">
        <f>AF21</f>
        <v>0.89330821574473895</v>
      </c>
    </row>
    <row r="6" spans="1:33" ht="15.75" customHeight="1">
      <c r="A6" s="288"/>
      <c r="B6" s="100" t="s">
        <v>181</v>
      </c>
      <c r="C6" s="366" t="s">
        <v>182</v>
      </c>
      <c r="D6" s="366"/>
      <c r="E6" s="101">
        <v>77.34</v>
      </c>
      <c r="F6" s="102">
        <v>1427</v>
      </c>
      <c r="G6" s="103">
        <f t="shared" si="0"/>
        <v>110364.18000000001</v>
      </c>
      <c r="H6" s="26"/>
      <c r="I6" s="104">
        <v>23</v>
      </c>
      <c r="J6" s="105">
        <v>2000</v>
      </c>
      <c r="K6" s="106">
        <f t="shared" ref="K6:K41" si="1">J6/I6</f>
        <v>86.956521739130437</v>
      </c>
      <c r="L6" s="107">
        <v>23</v>
      </c>
      <c r="M6" s="105">
        <f>F6/V6*60</f>
        <v>1788.0960668291007</v>
      </c>
      <c r="N6" s="106">
        <f>M6/L6</f>
        <v>77.743307253439156</v>
      </c>
      <c r="O6" s="108">
        <f>L6-I6</f>
        <v>0</v>
      </c>
      <c r="P6" s="109">
        <f>N6-K6</f>
        <v>-9.2132144856912817</v>
      </c>
      <c r="Q6" s="110">
        <f>N6/K6</f>
        <v>0.8940480334145503</v>
      </c>
      <c r="R6" s="293"/>
      <c r="S6" s="47">
        <v>0.3618865740740741</v>
      </c>
      <c r="T6" s="48">
        <v>0.39513888888888887</v>
      </c>
      <c r="U6" s="111">
        <v>5.05000000000007</v>
      </c>
      <c r="V6" s="112">
        <v>47.883333333333276</v>
      </c>
      <c r="W6" s="113"/>
      <c r="X6" s="116"/>
      <c r="Y6" s="12"/>
      <c r="Z6" s="198"/>
      <c r="AA6" s="282"/>
      <c r="AB6" s="283"/>
      <c r="AC6" s="12">
        <v>1</v>
      </c>
      <c r="AD6" s="198"/>
      <c r="AE6" s="117">
        <f>M6-J6</f>
        <v>-211.90393317089934</v>
      </c>
      <c r="AF6" s="110">
        <f>M6/J6</f>
        <v>0.8940480334145503</v>
      </c>
      <c r="AG6" s="363"/>
    </row>
    <row r="7" spans="1:33" ht="15.75" customHeight="1">
      <c r="A7" s="288"/>
      <c r="B7" s="100" t="s">
        <v>181</v>
      </c>
      <c r="C7" s="366" t="s">
        <v>184</v>
      </c>
      <c r="D7" s="366"/>
      <c r="E7" s="101">
        <v>59.52</v>
      </c>
      <c r="F7" s="102">
        <v>3088</v>
      </c>
      <c r="G7" s="103">
        <f t="shared" si="0"/>
        <v>183797.76000000001</v>
      </c>
      <c r="H7" s="26"/>
      <c r="I7" s="104">
        <v>24</v>
      </c>
      <c r="J7" s="105">
        <v>2000</v>
      </c>
      <c r="K7" s="106">
        <f t="shared" si="1"/>
        <v>83.333333333333329</v>
      </c>
      <c r="L7" s="107">
        <v>24</v>
      </c>
      <c r="M7" s="105">
        <f>F7/V7*60</f>
        <v>1786.1182519280212</v>
      </c>
      <c r="N7" s="106">
        <f>M7/L7</f>
        <v>74.421593830334217</v>
      </c>
      <c r="O7" s="108">
        <f>L7-I7</f>
        <v>0</v>
      </c>
      <c r="P7" s="109">
        <f>N7-K7</f>
        <v>-8.9117395029991116</v>
      </c>
      <c r="Q7" s="110">
        <f>N7/K7</f>
        <v>0.8930591259640106</v>
      </c>
      <c r="R7" s="293"/>
      <c r="S7" s="47">
        <v>0.39949074074074076</v>
      </c>
      <c r="T7" s="48">
        <v>0.47152777777777777</v>
      </c>
      <c r="U7" s="111">
        <v>6.2666666666667137</v>
      </c>
      <c r="V7" s="112">
        <v>103.73333333333329</v>
      </c>
      <c r="W7" s="113"/>
      <c r="X7" s="116"/>
      <c r="Y7" s="12"/>
      <c r="Z7" s="198"/>
      <c r="AA7" s="282"/>
      <c r="AB7" s="283"/>
      <c r="AC7" s="12">
        <v>3</v>
      </c>
      <c r="AD7" s="198"/>
      <c r="AE7" s="117">
        <f>M7-J7</f>
        <v>-213.88174807197879</v>
      </c>
      <c r="AF7" s="110">
        <f>M7/J7</f>
        <v>0.8930591259640106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1786.6164314894779</v>
      </c>
      <c r="N21" s="138">
        <f>M21/L21</f>
        <v>75.490835133358217</v>
      </c>
      <c r="O21" s="139">
        <f>L21-I21</f>
        <v>0</v>
      </c>
      <c r="P21" s="140">
        <f>N21-K21</f>
        <v>-9.0162071201629033</v>
      </c>
      <c r="Q21" s="141">
        <f>N21/K21</f>
        <v>0.89330821574473895</v>
      </c>
      <c r="R21" s="294"/>
      <c r="S21" s="142">
        <f>S5</f>
        <v>0.29166666666666669</v>
      </c>
      <c r="T21" s="143">
        <f>INDEX(T5:T20,COUNTA(T5:T20))</f>
        <v>0.47152777777777777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7</v>
      </c>
      <c r="AD21" s="180">
        <f>SUM(AD5:AD20)</f>
        <v>0</v>
      </c>
      <c r="AE21" s="168">
        <f>M21-J21</f>
        <v>-213.38356851052208</v>
      </c>
      <c r="AF21" s="141">
        <f>M21/J21</f>
        <v>0.89330821574473895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2521</v>
      </c>
      <c r="G22" s="148">
        <f t="shared" ref="G22:G25" si="5">E22*F22</f>
        <v>135528.95999999999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1786.5354330708665</v>
      </c>
      <c r="N22" s="152">
        <f>M22/L22</f>
        <v>89.326771653543318</v>
      </c>
      <c r="O22" s="154">
        <f>L22-I22</f>
        <v>0</v>
      </c>
      <c r="P22" s="155">
        <f>N22-K22</f>
        <v>-10.673228346456682</v>
      </c>
      <c r="Q22" s="156">
        <f>N22/K22</f>
        <v>0.89326771653543313</v>
      </c>
      <c r="R22" s="292">
        <f>Q38</f>
        <v>0.88279765802825338</v>
      </c>
      <c r="S22" s="157">
        <v>0.29189814814814813</v>
      </c>
      <c r="T22" s="158">
        <v>0.35069444444444442</v>
      </c>
      <c r="U22" s="159"/>
      <c r="V22" s="160">
        <v>84.666666666666657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-213.46456692913353</v>
      </c>
      <c r="AF22" s="156">
        <f>M22/J22</f>
        <v>0.89326771653543324</v>
      </c>
      <c r="AG22" s="362">
        <f>AF38</f>
        <v>0.89306274707509337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1359</v>
      </c>
      <c r="G23" s="103">
        <f t="shared" si="5"/>
        <v>64375.829999999994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1785.5474452554727</v>
      </c>
      <c r="N23" s="106">
        <f>M23/L23</f>
        <v>81.161247511612387</v>
      </c>
      <c r="O23" s="108">
        <f>L23-I23</f>
        <v>1</v>
      </c>
      <c r="P23" s="109">
        <f>N23-K23</f>
        <v>-14.076847726482853</v>
      </c>
      <c r="Q23" s="110">
        <f>N23/K23</f>
        <v>0.85219309887193007</v>
      </c>
      <c r="R23" s="293"/>
      <c r="S23" s="47">
        <v>0.35439814814814813</v>
      </c>
      <c r="T23" s="48">
        <v>0.38611111111111113</v>
      </c>
      <c r="U23" s="111">
        <v>5.333333333333341</v>
      </c>
      <c r="V23" s="112">
        <v>45.666666666666714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-214.45255474452733</v>
      </c>
      <c r="AF23" s="110">
        <f>M23/J23</f>
        <v>0.89277372262773635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1617</v>
      </c>
      <c r="G24" s="103">
        <f t="shared" si="5"/>
        <v>115696.34999999999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1786.7403314917124</v>
      </c>
      <c r="N24" s="106">
        <f>M24/L24</f>
        <v>81.215469613259657</v>
      </c>
      <c r="O24" s="108">
        <f>L24-I24</f>
        <v>0</v>
      </c>
      <c r="P24" s="109">
        <f>N24-K24</f>
        <v>-9.6936212958312495</v>
      </c>
      <c r="Q24" s="110">
        <f>N24/K24</f>
        <v>0.89337016574585626</v>
      </c>
      <c r="R24" s="293"/>
      <c r="S24" s="47">
        <v>0.39027777777777778</v>
      </c>
      <c r="T24" s="48">
        <v>0.42798611111111112</v>
      </c>
      <c r="U24" s="111">
        <v>5.9999999999999787</v>
      </c>
      <c r="V24" s="112">
        <v>54.300000000000011</v>
      </c>
      <c r="W24" s="113"/>
      <c r="X24" s="116"/>
      <c r="Y24" s="12"/>
      <c r="Z24" s="198"/>
      <c r="AA24" s="282"/>
      <c r="AB24" s="283"/>
      <c r="AC24" s="12">
        <v>1</v>
      </c>
      <c r="AD24" s="198"/>
      <c r="AE24" s="117">
        <f>M24-J24</f>
        <v>-213.25966850828763</v>
      </c>
      <c r="AF24" s="110">
        <f>M24/J24</f>
        <v>0.89337016574585615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1995</v>
      </c>
      <c r="G25" s="103">
        <f t="shared" si="5"/>
        <v>118782.3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1785.6787667826957</v>
      </c>
      <c r="N25" s="106">
        <f>M25/L25</f>
        <v>77.638207251421548</v>
      </c>
      <c r="O25" s="108">
        <f>L25-I25</f>
        <v>0</v>
      </c>
      <c r="P25" s="109">
        <f>N25-K25</f>
        <v>-9.3183144877088893</v>
      </c>
      <c r="Q25" s="110">
        <f>N25/K25</f>
        <v>0.89283938339134783</v>
      </c>
      <c r="R25" s="293"/>
      <c r="S25" s="47">
        <v>0.43125000000000002</v>
      </c>
      <c r="T25" s="48">
        <v>0.47780092592592593</v>
      </c>
      <c r="U25" s="111">
        <v>4.7000000000000153</v>
      </c>
      <c r="V25" s="112">
        <v>67.033333333333317</v>
      </c>
      <c r="W25" s="113"/>
      <c r="X25" s="116"/>
      <c r="Y25" s="12"/>
      <c r="Z25" s="198"/>
      <c r="AA25" s="282"/>
      <c r="AB25" s="283"/>
      <c r="AC25" s="12">
        <v>2</v>
      </c>
      <c r="AD25" s="198"/>
      <c r="AE25" s="117">
        <f>M25-J25</f>
        <v>-214.32123321730433</v>
      </c>
      <c r="AF25" s="110">
        <f>M25/J25</f>
        <v>0.89283938339134783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1786.1254941501868</v>
      </c>
      <c r="N38" s="138">
        <f>M38/L38</f>
        <v>82.120712374721236</v>
      </c>
      <c r="O38" s="139">
        <f>L38-I38</f>
        <v>0.25</v>
      </c>
      <c r="P38" s="140">
        <f>N38-K38</f>
        <v>-10.902543439232247</v>
      </c>
      <c r="Q38" s="141">
        <f>N38/K38</f>
        <v>0.88279765802825338</v>
      </c>
      <c r="R38" s="294"/>
      <c r="S38" s="142">
        <f>S22</f>
        <v>0.29189814814814813</v>
      </c>
      <c r="T38" s="143">
        <f>INDEX(T22:T37,COUNTA(T22:T37))</f>
        <v>0.47780092592592593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6</v>
      </c>
      <c r="AD38" s="180">
        <f>SUM(AD22:AD37)</f>
        <v>0</v>
      </c>
      <c r="AE38" s="168">
        <f>M38-J38</f>
        <v>-213.8745058498132</v>
      </c>
      <c r="AF38" s="141">
        <f>M38/J38</f>
        <v>0.89306274707509337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1417</v>
      </c>
      <c r="G39" s="148">
        <f t="shared" ref="G39:G41" si="9">E39*F39</f>
        <v>84084.78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1787.3861247372129</v>
      </c>
      <c r="N39" s="152">
        <f>M39/L39</f>
        <v>74.474421864050541</v>
      </c>
      <c r="O39" s="154">
        <f>L39-I39</f>
        <v>0</v>
      </c>
      <c r="P39" s="155">
        <f>N39-K39</f>
        <v>-8.8589114692827877</v>
      </c>
      <c r="Q39" s="156">
        <f>N39/K39</f>
        <v>0.89369306236860657</v>
      </c>
      <c r="R39" s="292">
        <f>Q55</f>
        <v>0.880086090456634</v>
      </c>
      <c r="S39" s="157">
        <v>0.29197916666666668</v>
      </c>
      <c r="T39" s="158">
        <v>0.32501157407407405</v>
      </c>
      <c r="U39" s="159"/>
      <c r="V39" s="160">
        <v>47.566666666666613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-212.61387526278713</v>
      </c>
      <c r="AF39" s="156">
        <f>M39/J39</f>
        <v>0.89369306236860646</v>
      </c>
      <c r="AG39" s="277">
        <f>AF55</f>
        <v>0.880086090456634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2773</v>
      </c>
      <c r="G40" s="103">
        <f t="shared" si="9"/>
        <v>162691.91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1787.4306177260523</v>
      </c>
      <c r="N40" s="106">
        <f>M40/L40</f>
        <v>77.714374683741411</v>
      </c>
      <c r="O40" s="108">
        <f>L40-I40</f>
        <v>0</v>
      </c>
      <c r="P40" s="109">
        <f>N40-K40</f>
        <v>-9.2421470553890259</v>
      </c>
      <c r="Q40" s="110">
        <f>N40/K40</f>
        <v>0.89371530886302619</v>
      </c>
      <c r="R40" s="293"/>
      <c r="S40" s="47">
        <v>0.32847222222222222</v>
      </c>
      <c r="T40" s="48">
        <v>0.39311342592592591</v>
      </c>
      <c r="U40" s="111">
        <v>4.9833333333333663</v>
      </c>
      <c r="V40" s="112">
        <v>93.083333333333314</v>
      </c>
      <c r="W40" s="113"/>
      <c r="X40" s="116"/>
      <c r="Y40" s="12"/>
      <c r="Z40" s="198"/>
      <c r="AA40" s="282"/>
      <c r="AB40" s="283"/>
      <c r="AC40" s="12">
        <v>3</v>
      </c>
      <c r="AD40" s="198"/>
      <c r="AE40" s="117">
        <f>M40-J40</f>
        <v>-212.56938227394767</v>
      </c>
      <c r="AF40" s="110">
        <f>M40/J40</f>
        <v>0.89371530886302619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3084</v>
      </c>
      <c r="G41" s="103">
        <f t="shared" si="9"/>
        <v>238547.4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1705.699800276539</v>
      </c>
      <c r="N41" s="106">
        <f>M41/L41</f>
        <v>65.603838472174573</v>
      </c>
      <c r="O41" s="108">
        <f>L41-I41</f>
        <v>0</v>
      </c>
      <c r="P41" s="109">
        <f>N41-K41</f>
        <v>-11.319238450902347</v>
      </c>
      <c r="Q41" s="110">
        <f>N41/K41</f>
        <v>0.85284990013826945</v>
      </c>
      <c r="R41" s="293"/>
      <c r="S41" s="47">
        <v>0.3972222222222222</v>
      </c>
      <c r="T41" s="48">
        <v>0.47255787037037039</v>
      </c>
      <c r="U41" s="111">
        <v>5.916666666666659</v>
      </c>
      <c r="V41" s="112">
        <v>108.48333333333341</v>
      </c>
      <c r="W41" s="113"/>
      <c r="X41" s="116"/>
      <c r="Y41" s="12"/>
      <c r="Z41" s="198"/>
      <c r="AA41" s="282"/>
      <c r="AB41" s="283"/>
      <c r="AC41" s="12">
        <v>4</v>
      </c>
      <c r="AD41" s="198"/>
      <c r="AE41" s="117">
        <f>M41-J41</f>
        <v>-294.30019972346099</v>
      </c>
      <c r="AF41" s="110">
        <f>M41/J41</f>
        <v>0.85284990013826956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1760.172180913268</v>
      </c>
      <c r="N55" s="138">
        <f t="shared" ref="N55:N60" si="13">M55/L55</f>
        <v>72.335843051230199</v>
      </c>
      <c r="O55" s="139">
        <f t="shared" ref="O55:O60" si="14">L55-I55</f>
        <v>0</v>
      </c>
      <c r="P55" s="140">
        <f t="shared" ref="P55:P60" si="15">N55-K55</f>
        <v>-9.8559377706876177</v>
      </c>
      <c r="Q55" s="141">
        <f t="shared" ref="Q55:Q60" si="16">N55/K55</f>
        <v>0.880086090456634</v>
      </c>
      <c r="R55" s="294"/>
      <c r="S55" s="142">
        <f>S39</f>
        <v>0.29197916666666668</v>
      </c>
      <c r="T55" s="143">
        <f>INDEX(T39:T54,COUNTA(T39:T54))</f>
        <v>0.47255787037037039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8</v>
      </c>
      <c r="AD55" s="191">
        <f>SUM(AD39:AD54)</f>
        <v>0</v>
      </c>
      <c r="AE55" s="168">
        <f t="shared" ref="AE55:AE60" si="17">M55-J55</f>
        <v>-239.82781908673201</v>
      </c>
      <c r="AF55" s="141">
        <f t="shared" ref="AF55:AF60" si="18">M55/J55</f>
        <v>0.880086090456634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3309</v>
      </c>
      <c r="G56" s="148">
        <f t="shared" ref="G56:G60" si="19">E56*F56</f>
        <v>65187.299999999996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1079.6084828711257</v>
      </c>
      <c r="N56" s="152">
        <f t="shared" si="13"/>
        <v>83.046806374701973</v>
      </c>
      <c r="O56" s="154">
        <f t="shared" si="14"/>
        <v>0</v>
      </c>
      <c r="P56" s="155">
        <f t="shared" si="15"/>
        <v>-9.2608859329903339</v>
      </c>
      <c r="Q56" s="156">
        <f t="shared" si="16"/>
        <v>0.89967373572593801</v>
      </c>
      <c r="R56" s="292">
        <f>Q72</f>
        <v>0.90212456745971359</v>
      </c>
      <c r="S56" s="157">
        <v>0.25006944444444446</v>
      </c>
      <c r="T56" s="158">
        <v>0.37777777777777777</v>
      </c>
      <c r="U56" s="159"/>
      <c r="V56" s="160">
        <v>183.89999999999998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-120.39151712887428</v>
      </c>
      <c r="AF56" s="156">
        <f t="shared" si="18"/>
        <v>0.89967373572593812</v>
      </c>
      <c r="AG56" s="277">
        <f>AF72</f>
        <v>0.90212456745971359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517</v>
      </c>
      <c r="G57" s="103">
        <f t="shared" si="19"/>
        <v>13984.85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2963.6942675159057</v>
      </c>
      <c r="N57" s="106">
        <f t="shared" si="13"/>
        <v>493.94904458598427</v>
      </c>
      <c r="O57" s="108">
        <f t="shared" si="14"/>
        <v>0</v>
      </c>
      <c r="P57" s="109">
        <f t="shared" si="15"/>
        <v>-51.550955414015732</v>
      </c>
      <c r="Q57" s="110">
        <f t="shared" si="16"/>
        <v>0.90549779025844968</v>
      </c>
      <c r="R57" s="293"/>
      <c r="S57" s="47">
        <v>0.38124999999999998</v>
      </c>
      <c r="T57" s="48">
        <v>0.38851851851851854</v>
      </c>
      <c r="U57" s="111">
        <v>4.9999999999999822</v>
      </c>
      <c r="V57" s="112">
        <v>10.466666666666731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-309.30573248409428</v>
      </c>
      <c r="AF57" s="110">
        <f t="shared" si="18"/>
        <v>0.90549779025844968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1613</v>
      </c>
      <c r="G58" s="103">
        <f t="shared" si="19"/>
        <v>42276.73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2962.6530612244878</v>
      </c>
      <c r="N58" s="106">
        <f t="shared" si="13"/>
        <v>493.77551020408129</v>
      </c>
      <c r="O58" s="108">
        <f t="shared" si="14"/>
        <v>0</v>
      </c>
      <c r="P58" s="109">
        <f t="shared" si="15"/>
        <v>-51.724489795918714</v>
      </c>
      <c r="Q58" s="110">
        <f t="shared" si="16"/>
        <v>0.90517967040161551</v>
      </c>
      <c r="R58" s="293"/>
      <c r="S58" s="47">
        <v>0.3925925925925926</v>
      </c>
      <c r="T58" s="48">
        <v>0.4152777777777778</v>
      </c>
      <c r="U58" s="111">
        <v>5.8666666666666512</v>
      </c>
      <c r="V58" s="112">
        <v>32.666666666666686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-310.34693877551217</v>
      </c>
      <c r="AF58" s="110">
        <f t="shared" si="18"/>
        <v>0.90517967040161562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1099</v>
      </c>
      <c r="G59" s="103">
        <f t="shared" si="19"/>
        <v>24090.080000000002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3264.3564356435709</v>
      </c>
      <c r="N59" s="106">
        <f t="shared" si="13"/>
        <v>544.05940594059518</v>
      </c>
      <c r="O59" s="108">
        <f t="shared" si="14"/>
        <v>0</v>
      </c>
      <c r="P59" s="109">
        <f t="shared" si="15"/>
        <v>-55.940594059404816</v>
      </c>
      <c r="Q59" s="110">
        <f t="shared" si="16"/>
        <v>0.90676567656765861</v>
      </c>
      <c r="R59" s="293"/>
      <c r="S59" s="47">
        <v>0.41875000000000001</v>
      </c>
      <c r="T59" s="48">
        <v>0.43277777777777776</v>
      </c>
      <c r="U59" s="111">
        <v>4.9999999999999822</v>
      </c>
      <c r="V59" s="112">
        <v>20.19999999999996</v>
      </c>
      <c r="W59" s="113"/>
      <c r="X59" s="116"/>
      <c r="Y59" s="12"/>
      <c r="Z59" s="198"/>
      <c r="AA59" s="282"/>
      <c r="AB59" s="283"/>
      <c r="AC59" s="12">
        <v>1</v>
      </c>
      <c r="AD59" s="198"/>
      <c r="AE59" s="199">
        <f t="shared" si="17"/>
        <v>-335.64356435642912</v>
      </c>
      <c r="AF59" s="200">
        <f t="shared" si="18"/>
        <v>0.90676567656765861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2549</v>
      </c>
      <c r="G60" s="103">
        <f t="shared" si="19"/>
        <v>76393.53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2482.1206383554204</v>
      </c>
      <c r="N60" s="106">
        <f t="shared" si="13"/>
        <v>118.19622087406763</v>
      </c>
      <c r="O60" s="108">
        <f t="shared" si="14"/>
        <v>0</v>
      </c>
      <c r="P60" s="109">
        <f t="shared" si="15"/>
        <v>-14.660921983075227</v>
      </c>
      <c r="Q60" s="110">
        <f t="shared" si="16"/>
        <v>0.88964897432093915</v>
      </c>
      <c r="R60" s="293"/>
      <c r="S60" s="47">
        <v>0.43637731481481479</v>
      </c>
      <c r="T60" s="48">
        <v>0.47916666666666669</v>
      </c>
      <c r="U60" s="111">
        <v>5.1833333333333176</v>
      </c>
      <c r="V60" s="112">
        <v>61.616666666666731</v>
      </c>
      <c r="W60" s="113"/>
      <c r="X60" s="116"/>
      <c r="Y60" s="12"/>
      <c r="Z60" s="198"/>
      <c r="AA60" s="282"/>
      <c r="AB60" s="283"/>
      <c r="AC60" s="12">
        <v>1</v>
      </c>
      <c r="AD60" s="198"/>
      <c r="AE60" s="199">
        <f t="shared" si="17"/>
        <v>-307.8793616445796</v>
      </c>
      <c r="AF60" s="200">
        <f t="shared" si="18"/>
        <v>0.88964897432093926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2550.4865771221021</v>
      </c>
      <c r="N72" s="138">
        <f>M72/L72</f>
        <v>245.23909395404826</v>
      </c>
      <c r="O72" s="139">
        <f>L72-I72</f>
        <v>0</v>
      </c>
      <c r="P72" s="140">
        <f>N72-K72</f>
        <v>-26.607059892105553</v>
      </c>
      <c r="Q72" s="141">
        <f>N72/K72</f>
        <v>0.90212456745971359</v>
      </c>
      <c r="R72" s="294"/>
      <c r="S72" s="142">
        <f>S56</f>
        <v>0.25006944444444446</v>
      </c>
      <c r="T72" s="143">
        <f>INDEX(T56:T71,COUNTA(T56:T71))</f>
        <v>0.47916666666666669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9</v>
      </c>
      <c r="AD72" s="191">
        <f>SUM(AD56:AD71)</f>
        <v>0</v>
      </c>
      <c r="AE72" s="168">
        <f>M72-J72</f>
        <v>-276.71342287789776</v>
      </c>
      <c r="AF72" s="141">
        <f>M72/J72</f>
        <v>0.90212456745971359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1121</v>
      </c>
      <c r="G73" s="148">
        <f t="shared" ref="G73:G74" si="24">E73*F73</f>
        <v>65208.57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1605.8893752487047</v>
      </c>
      <c r="N73" s="152">
        <f>M73/L73</f>
        <v>84.520493434142352</v>
      </c>
      <c r="O73" s="154">
        <f>L73-I73</f>
        <v>0</v>
      </c>
      <c r="P73" s="155">
        <f>N73-K73</f>
        <v>-10.216348671120812</v>
      </c>
      <c r="Q73" s="156">
        <f>N73/K73</f>
        <v>0.89216076402705813</v>
      </c>
      <c r="R73" s="292">
        <f>Q89</f>
        <v>0.89236751072640019</v>
      </c>
      <c r="S73" s="157">
        <v>0.70841435185185186</v>
      </c>
      <c r="T73" s="158">
        <v>0.73750000000000004</v>
      </c>
      <c r="U73" s="159"/>
      <c r="V73" s="160">
        <v>41.883333333333383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-194.11062475129529</v>
      </c>
      <c r="AF73" s="156">
        <f>M73/J73</f>
        <v>0.89216076402705813</v>
      </c>
      <c r="AG73" s="277">
        <f>AF89</f>
        <v>0.89236751072640019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1803</v>
      </c>
      <c r="G74" s="103">
        <f t="shared" si="24"/>
        <v>81098.939999999988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1606.6336633663359</v>
      </c>
      <c r="N74" s="106">
        <f>M74/L74</f>
        <v>76.506364922206473</v>
      </c>
      <c r="O74" s="108">
        <f>L74-I74</f>
        <v>0</v>
      </c>
      <c r="P74" s="109">
        <f>N74-K74</f>
        <v>-9.2079207920792356</v>
      </c>
      <c r="Q74" s="110">
        <f>N74/K74</f>
        <v>0.89257425742574226</v>
      </c>
      <c r="R74" s="293"/>
      <c r="S74" s="47">
        <v>0.74097222222222225</v>
      </c>
      <c r="T74" s="48">
        <v>0.78773148148148153</v>
      </c>
      <c r="U74" s="111">
        <v>4.9999999999999822</v>
      </c>
      <c r="V74" s="112">
        <v>67.333333333333357</v>
      </c>
      <c r="W74" s="113"/>
      <c r="X74" s="116"/>
      <c r="Y74" s="12"/>
      <c r="Z74" s="198"/>
      <c r="AA74" s="282"/>
      <c r="AB74" s="283"/>
      <c r="AC74" s="12">
        <v>1</v>
      </c>
      <c r="AD74" s="198"/>
      <c r="AE74" s="117">
        <f>M74-J74</f>
        <v>-193.3663366336641</v>
      </c>
      <c r="AF74" s="110">
        <f>M74/J74</f>
        <v>0.89257425742574215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1606.2615193075203</v>
      </c>
      <c r="N89" s="138">
        <f>M89/L89</f>
        <v>80.313075965376015</v>
      </c>
      <c r="O89" s="139">
        <f>L89-I89</f>
        <v>0</v>
      </c>
      <c r="P89" s="140">
        <f>N89-K89</f>
        <v>-9.6869240346239849</v>
      </c>
      <c r="Q89" s="141">
        <f>N89/K89</f>
        <v>0.89236751072640019</v>
      </c>
      <c r="R89" s="294"/>
      <c r="S89" s="142">
        <f>S73</f>
        <v>0.70841435185185186</v>
      </c>
      <c r="T89" s="143">
        <f>INDEX(T73:T88,COUNTA(T73:T88))</f>
        <v>0.78773148148148153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85"/>
      <c r="AB89" s="286"/>
      <c r="AC89" s="179">
        <f t="shared" ref="AC89:AD89" si="30">SUM(AC73:AC88)</f>
        <v>2</v>
      </c>
      <c r="AD89" s="180">
        <f t="shared" si="30"/>
        <v>0</v>
      </c>
      <c r="AE89" s="168">
        <f>M89-J89</f>
        <v>-193.7384806924797</v>
      </c>
      <c r="AF89" s="141">
        <f>M89/J89</f>
        <v>0.89236751072640019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737</v>
      </c>
      <c r="G90" s="148">
        <f t="shared" ref="G90:G91" si="31">E90*F90</f>
        <v>39864.33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1787.8706199460971</v>
      </c>
      <c r="N90" s="152">
        <f>M90/L90</f>
        <v>89.39353099730485</v>
      </c>
      <c r="O90" s="154">
        <f>L90-I90</f>
        <v>1</v>
      </c>
      <c r="P90" s="155">
        <f>N90-K90</f>
        <v>-15.869626897431985</v>
      </c>
      <c r="Q90" s="156">
        <f>N90/K90</f>
        <v>0.84923854447439617</v>
      </c>
      <c r="R90" s="292">
        <f>Q106</f>
        <v>0.87115887165083949</v>
      </c>
      <c r="S90" s="157">
        <v>0.70851851851851855</v>
      </c>
      <c r="T90" s="158">
        <v>0.72569444444444442</v>
      </c>
      <c r="U90" s="159"/>
      <c r="V90" s="160">
        <v>24.733333333333256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-212.12938005390288</v>
      </c>
      <c r="AF90" s="156">
        <f>M90/J90</f>
        <v>0.8939353099730486</v>
      </c>
      <c r="AG90" s="362">
        <f>AF106</f>
        <v>0.8934962786162457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1222</v>
      </c>
      <c r="G91" s="103">
        <f t="shared" si="31"/>
        <v>61918.740000000005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1786.1144945188855</v>
      </c>
      <c r="N91" s="106">
        <f>M91/L91</f>
        <v>89.305724725944273</v>
      </c>
      <c r="O91" s="108">
        <f>L91-I91</f>
        <v>0</v>
      </c>
      <c r="P91" s="109">
        <f>N91-K91</f>
        <v>-10.694275274055727</v>
      </c>
      <c r="Q91" s="110">
        <f>N91/K91</f>
        <v>0.89305724725944269</v>
      </c>
      <c r="R91" s="293"/>
      <c r="S91" s="47">
        <v>0.72986111111111118</v>
      </c>
      <c r="T91" s="48">
        <v>0.75836805555555553</v>
      </c>
      <c r="U91" s="111">
        <v>6.0000000000001386</v>
      </c>
      <c r="V91" s="112">
        <v>41.049999999999862</v>
      </c>
      <c r="W91" s="113"/>
      <c r="X91" s="116"/>
      <c r="Y91" s="12"/>
      <c r="Z91" s="198"/>
      <c r="AA91" s="282"/>
      <c r="AB91" s="283"/>
      <c r="AC91" s="12">
        <v>1</v>
      </c>
      <c r="AD91" s="198"/>
      <c r="AE91" s="117">
        <f>M91-J91</f>
        <v>-213.88550548111448</v>
      </c>
      <c r="AF91" s="110">
        <f>M91/J91</f>
        <v>0.8930572472594428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1786.9925572324914</v>
      </c>
      <c r="N106" s="138">
        <f>M106/L106</f>
        <v>89.349627861624569</v>
      </c>
      <c r="O106" s="139">
        <f>L106-I106</f>
        <v>0.5</v>
      </c>
      <c r="P106" s="140">
        <f>N106-K106</f>
        <v>-13.214474702478</v>
      </c>
      <c r="Q106" s="141">
        <f>N106/K106</f>
        <v>0.87115887165083949</v>
      </c>
      <c r="R106" s="294"/>
      <c r="S106" s="142">
        <f>S90</f>
        <v>0.70851851851851855</v>
      </c>
      <c r="T106" s="143">
        <f>INDEX(T90:T105,COUNTA(T90:T105))</f>
        <v>0.75836805555555553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85"/>
      <c r="AB106" s="286"/>
      <c r="AC106" s="179">
        <f t="shared" ref="AC106:AD106" si="37">SUM(AC90:AC105)</f>
        <v>2</v>
      </c>
      <c r="AD106" s="180">
        <f t="shared" si="37"/>
        <v>0</v>
      </c>
      <c r="AE106" s="168">
        <f>M106-J106</f>
        <v>-213.00744276750856</v>
      </c>
      <c r="AF106" s="141">
        <f>M106/J106</f>
        <v>0.8934962786162457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1253</v>
      </c>
      <c r="G107" s="148">
        <f t="shared" ref="G107:G109" si="38">E107*F107</f>
        <v>59642.8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1789.2899642998827</v>
      </c>
      <c r="N107" s="152">
        <f>M107/L107</f>
        <v>77.795215839125333</v>
      </c>
      <c r="O107" s="154">
        <f>L107-I107</f>
        <v>0</v>
      </c>
      <c r="P107" s="155">
        <f>N107-K107</f>
        <v>-9.1613059000051038</v>
      </c>
      <c r="Q107" s="156">
        <f>N107/K107</f>
        <v>0.89464498214994126</v>
      </c>
      <c r="R107" s="292">
        <f>Q123</f>
        <v>0.89407975570141651</v>
      </c>
      <c r="S107" s="157">
        <v>0.70833333333333337</v>
      </c>
      <c r="T107" s="158">
        <v>0.73751157407407408</v>
      </c>
      <c r="U107" s="159"/>
      <c r="V107" s="160">
        <v>42.016666666666623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-210.71003570011726</v>
      </c>
      <c r="AF107" s="156">
        <f>M107/J107</f>
        <v>0.89464498214994137</v>
      </c>
      <c r="AG107" s="277">
        <f>AF123</f>
        <v>0.89407975570141662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1074</v>
      </c>
      <c r="G108" s="103">
        <f t="shared" si="38"/>
        <v>61078.38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1787.517337031906</v>
      </c>
      <c r="N108" s="106">
        <f>M108/L108</f>
        <v>77.718145088343732</v>
      </c>
      <c r="O108" s="108">
        <f>L108-I108</f>
        <v>0</v>
      </c>
      <c r="P108" s="109">
        <f>N108-K108</f>
        <v>-9.2383766507867051</v>
      </c>
      <c r="Q108" s="110">
        <f>N108/K108</f>
        <v>0.89375866851595287</v>
      </c>
      <c r="R108" s="293"/>
      <c r="S108" s="47">
        <v>0.74097222222222225</v>
      </c>
      <c r="T108" s="48">
        <v>0.76600694444444439</v>
      </c>
      <c r="U108" s="111">
        <v>4.9833333333333663</v>
      </c>
      <c r="V108" s="112">
        <v>36.049999999999883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-212.48266296809402</v>
      </c>
      <c r="AF108" s="110">
        <f>M108/J108</f>
        <v>0.89375866851595298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1450</v>
      </c>
      <c r="G109" s="103">
        <f t="shared" si="38"/>
        <v>82345.5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1787.6712328767107</v>
      </c>
      <c r="N109" s="106">
        <f>M109/L109</f>
        <v>77.724836212030908</v>
      </c>
      <c r="O109" s="108">
        <f>L109-I109</f>
        <v>0</v>
      </c>
      <c r="P109" s="109">
        <f>N109-K109</f>
        <v>-9.2316855270995291</v>
      </c>
      <c r="Q109" s="110">
        <f>N109/K109</f>
        <v>0.89383561643835541</v>
      </c>
      <c r="R109" s="293"/>
      <c r="S109" s="47">
        <v>0.77037037037037037</v>
      </c>
      <c r="T109" s="48">
        <v>0.8041666666666667</v>
      </c>
      <c r="U109" s="111">
        <v>6.2833333333334096</v>
      </c>
      <c r="V109" s="112">
        <v>48.666666666666707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-212.32876712328925</v>
      </c>
      <c r="AF109" s="110">
        <f>M109/J109</f>
        <v>0.89383561643835541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1788.1595114028332</v>
      </c>
      <c r="N123" s="138">
        <f>M123/L123</f>
        <v>77.746065713166658</v>
      </c>
      <c r="O123" s="139">
        <f>L123-I123</f>
        <v>0</v>
      </c>
      <c r="P123" s="140">
        <f>N123-K123</f>
        <v>-9.2104560259637793</v>
      </c>
      <c r="Q123" s="141">
        <f>N123/K123</f>
        <v>0.89407975570141651</v>
      </c>
      <c r="R123" s="294"/>
      <c r="S123" s="142">
        <f>S107</f>
        <v>0.70833333333333337</v>
      </c>
      <c r="T123" s="143">
        <f>INDEX(T107:T122,COUNTA(T107:T122))</f>
        <v>0.8041666666666667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85"/>
      <c r="AB123" s="286"/>
      <c r="AC123" s="179">
        <f t="shared" ref="AC123:AD123" si="44">SUM(AC107:AC122)</f>
        <v>3</v>
      </c>
      <c r="AD123" s="180">
        <f t="shared" si="44"/>
        <v>0</v>
      </c>
      <c r="AE123" s="168">
        <f>M123-J123</f>
        <v>-211.84048859716677</v>
      </c>
      <c r="AF123" s="141">
        <f>M123/J123</f>
        <v>0.89407975570141662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</mergeCells>
  <phoneticPr fontId="5" type="noConversion"/>
  <conditionalFormatting sqref="O5:O123">
    <cfRule type="cellIs" dxfId="30" priority="3" operator="greaterThan">
      <formula>0</formula>
    </cfRule>
  </conditionalFormatting>
  <conditionalFormatting sqref="P5:P123 AE5:AE123">
    <cfRule type="cellIs" dxfId="29" priority="6" operator="lessThan">
      <formula>0</formula>
    </cfRule>
  </conditionalFormatting>
  <conditionalFormatting sqref="Q5:Q123 AF5:AF123">
    <cfRule type="cellIs" dxfId="28" priority="4" operator="greaterThan">
      <formula>1</formula>
    </cfRule>
    <cfRule type="cellIs" dxfId="27" priority="5" operator="lessThan">
      <formula>0.8</formula>
    </cfRule>
  </conditionalFormatting>
  <conditionalFormatting sqref="AG5 R5:R123 AG39:AG90">
    <cfRule type="cellIs" dxfId="26" priority="7" operator="lessThan">
      <formula>0.8</formula>
    </cfRule>
  </conditionalFormatting>
  <conditionalFormatting sqref="AG22">
    <cfRule type="cellIs" dxfId="25" priority="10" operator="lessThan">
      <formula>0.8</formula>
    </cfRule>
  </conditionalFormatting>
  <conditionalFormatting sqref="AG37">
    <cfRule type="cellIs" dxfId="24" priority="9" operator="lessThan">
      <formula>0.8</formula>
    </cfRule>
  </conditionalFormatting>
  <conditionalFormatting sqref="AG105">
    <cfRule type="cellIs" dxfId="23" priority="2" operator="lessThan">
      <formula>0.8</formula>
    </cfRule>
  </conditionalFormatting>
  <conditionalFormatting sqref="AG107:AG123">
    <cfRule type="cellIs" dxfId="22" priority="1" operator="lessThan">
      <formula>0.8</formula>
    </cfRule>
  </conditionalFormatting>
  <dataValidations count="1">
    <dataValidation type="list" allowBlank="1" showInputMessage="1" showErrorMessage="1" sqref="AA5:AB123" xr:uid="{AD5FB63B-010E-4AE6-905E-CF33186ABAE9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8529-5CF7-4D69-98EA-E6532DA86694}">
  <sheetPr codeName="工作表82">
    <tabColor theme="8" tint="0.59999389629810485"/>
  </sheetPr>
  <dimension ref="B1:AR42"/>
  <sheetViews>
    <sheetView zoomScale="70" zoomScaleNormal="70" workbookViewId="0">
      <selection activeCell="U27" sqref="U27"/>
    </sheetView>
  </sheetViews>
  <sheetFormatPr defaultColWidth="7.6640625" defaultRowHeight="15.75"/>
  <cols>
    <col min="1" max="1" width="7.6640625" style="2"/>
    <col min="2" max="2" width="15.6640625" style="2" customWidth="1"/>
    <col min="3" max="3" width="8.109375" style="9" customWidth="1"/>
    <col min="4" max="34" width="11.109375" style="2" customWidth="1"/>
    <col min="35" max="16384" width="7.6640625" style="2"/>
  </cols>
  <sheetData>
    <row r="1" spans="2:34" ht="27.75" customHeight="1">
      <c r="B1" s="263" t="s">
        <v>0</v>
      </c>
      <c r="C1" s="263"/>
      <c r="D1" s="263"/>
      <c r="E1" s="263"/>
      <c r="F1" s="263"/>
      <c r="G1" s="263"/>
      <c r="H1" s="263"/>
      <c r="I1" s="263"/>
      <c r="J1" s="263"/>
      <c r="K1" s="1"/>
      <c r="L1" s="1"/>
      <c r="M1" s="1"/>
      <c r="N1" s="1"/>
      <c r="O1" s="1"/>
      <c r="P1" s="1"/>
    </row>
    <row r="2" spans="2:34" ht="27.75" customHeight="1">
      <c r="B2" s="264"/>
      <c r="C2" s="264"/>
      <c r="D2" s="264"/>
      <c r="E2" s="264"/>
      <c r="F2" s="264"/>
      <c r="G2" s="264"/>
      <c r="H2" s="264"/>
      <c r="I2" s="264"/>
      <c r="J2" s="264"/>
      <c r="K2" s="1"/>
      <c r="L2" s="1"/>
      <c r="M2" s="1"/>
      <c r="N2" s="1"/>
      <c r="O2" s="1"/>
      <c r="P2" s="1"/>
    </row>
    <row r="3" spans="2:34" ht="46.5" customHeight="1">
      <c r="B3" s="3" t="s">
        <v>1</v>
      </c>
      <c r="C3" s="265" t="s">
        <v>219</v>
      </c>
      <c r="D3" s="266"/>
      <c r="E3" s="3" t="s">
        <v>2</v>
      </c>
      <c r="F3" s="267">
        <f>'0401(18度C)'!D1+'0401(4度C)'!D1</f>
        <v>156110</v>
      </c>
      <c r="G3" s="268"/>
      <c r="H3" s="3" t="s">
        <v>3</v>
      </c>
      <c r="I3" s="269">
        <f>'0401(18度C)'!F1+'0401(4度C)'!F1</f>
        <v>4658389.7299999995</v>
      </c>
      <c r="J3" s="270"/>
      <c r="K3" s="4"/>
      <c r="L3" s="5"/>
      <c r="M3" s="1"/>
      <c r="N3" s="1"/>
      <c r="O3" s="1"/>
      <c r="P3" s="1"/>
    </row>
    <row r="4" spans="2:34" ht="28.5" customHeight="1">
      <c r="B4" s="271" t="s">
        <v>4</v>
      </c>
      <c r="C4" s="251" t="s">
        <v>5</v>
      </c>
      <c r="D4" s="252"/>
      <c r="E4" s="274" t="s">
        <v>6</v>
      </c>
      <c r="F4" s="275"/>
      <c r="G4" s="274" t="s">
        <v>7</v>
      </c>
      <c r="H4" s="275"/>
      <c r="I4" s="274" t="s">
        <v>8</v>
      </c>
      <c r="J4" s="275"/>
      <c r="K4" s="247" t="s">
        <v>9</v>
      </c>
      <c r="L4" s="248"/>
      <c r="M4" s="247" t="s">
        <v>10</v>
      </c>
      <c r="N4" s="248"/>
      <c r="O4" s="249" t="s">
        <v>11</v>
      </c>
      <c r="P4" s="250"/>
      <c r="Q4" s="250" t="s">
        <v>12</v>
      </c>
      <c r="R4" s="250"/>
    </row>
    <row r="5" spans="2:34" ht="28.5" customHeight="1">
      <c r="B5" s="272"/>
      <c r="C5" s="251" t="s">
        <v>13</v>
      </c>
      <c r="D5" s="252"/>
      <c r="E5" s="253" t="s">
        <v>14</v>
      </c>
      <c r="F5" s="254"/>
      <c r="G5" s="255" t="s">
        <v>15</v>
      </c>
      <c r="H5" s="256"/>
      <c r="I5" s="257" t="s">
        <v>16</v>
      </c>
      <c r="J5" s="258"/>
      <c r="K5" s="259" t="s">
        <v>17</v>
      </c>
      <c r="L5" s="260"/>
      <c r="M5" s="261" t="s">
        <v>18</v>
      </c>
      <c r="N5" s="262"/>
      <c r="O5" s="7" t="s">
        <v>19</v>
      </c>
      <c r="P5" s="8" t="s">
        <v>20</v>
      </c>
      <c r="Q5" s="7" t="s">
        <v>19</v>
      </c>
      <c r="R5" s="8" t="s">
        <v>21</v>
      </c>
    </row>
    <row r="6" spans="2:34" ht="28.5" customHeight="1">
      <c r="B6" s="272"/>
      <c r="C6" s="251" t="s">
        <v>22</v>
      </c>
      <c r="D6" s="252"/>
      <c r="E6" s="243">
        <f>AVERAGE(D14:O14,D32:X32)</f>
        <v>462.79367477820693</v>
      </c>
      <c r="F6" s="244" t="e">
        <f>AVERAGE(#REF!,D14:K14)</f>
        <v>#REF!</v>
      </c>
      <c r="G6" s="245">
        <f>AVERAGE(D14:K14)</f>
        <v>132.89205818388655</v>
      </c>
      <c r="H6" s="246"/>
      <c r="I6" s="245">
        <f>AVERAGE(L14:O14)</f>
        <v>93.173541434411007</v>
      </c>
      <c r="J6" s="246"/>
      <c r="K6" s="245">
        <f>AVERAGE(D32:O32)</f>
        <v>741.60584911930869</v>
      </c>
      <c r="L6" s="246"/>
      <c r="M6" s="245">
        <f>AVERAGE(P32:X32)</f>
        <v>721.3951734539969</v>
      </c>
      <c r="N6" s="246"/>
      <c r="O6" s="232">
        <f>'0401(4度C)'!Y2</f>
        <v>0</v>
      </c>
      <c r="P6" s="232">
        <f>'0401(4度C)'!Z2</f>
        <v>0</v>
      </c>
      <c r="Q6" s="232">
        <f>'0401(4度C)'!AC2</f>
        <v>46</v>
      </c>
      <c r="R6" s="232">
        <f>'0401(4度C)'!AD2</f>
        <v>0</v>
      </c>
    </row>
    <row r="7" spans="2:34" ht="28.5" customHeight="1">
      <c r="B7" s="272"/>
      <c r="C7" s="237" t="s">
        <v>23</v>
      </c>
      <c r="D7" s="238"/>
      <c r="E7" s="239">
        <f>AVERAGE(D15:O15,D33:X33)</f>
        <v>412.35390058150983</v>
      </c>
      <c r="F7" s="240" t="e">
        <f>AVERAGE(#REF!,D15:K15)</f>
        <v>#REF!</v>
      </c>
      <c r="G7" s="241">
        <f>AVERAGE(D15:K15)</f>
        <v>118.66291276988753</v>
      </c>
      <c r="H7" s="242"/>
      <c r="I7" s="241">
        <f>AVERAGE(L15:O15)</f>
        <v>82.4610470381336</v>
      </c>
      <c r="J7" s="242"/>
      <c r="K7" s="241">
        <f>AVERAGE(D33:O33)</f>
        <v>661.95945153623938</v>
      </c>
      <c r="L7" s="242"/>
      <c r="M7" s="241">
        <f>AVERAGE(P33:X33)</f>
        <v>641.45758985725251</v>
      </c>
      <c r="N7" s="242"/>
      <c r="O7" s="233"/>
      <c r="P7" s="233"/>
      <c r="Q7" s="233"/>
      <c r="R7" s="233"/>
    </row>
    <row r="8" spans="2:34" ht="28.5" customHeight="1">
      <c r="B8" s="273"/>
      <c r="C8" s="237" t="s">
        <v>24</v>
      </c>
      <c r="D8" s="238"/>
      <c r="E8" s="235">
        <f>AVERAGE(D16:O16,D34:X34)</f>
        <v>0.88860486230935387</v>
      </c>
      <c r="F8" s="236" t="e">
        <f>AVERAGE(D16:K16,#REF!)</f>
        <v>#REF!</v>
      </c>
      <c r="G8" s="225">
        <f>AVERAGE(D16:K16)</f>
        <v>0.88800214204640848</v>
      </c>
      <c r="H8" s="226"/>
      <c r="I8" s="225">
        <f>AVERAGE(L16:O16)</f>
        <v>0.88577893330768964</v>
      </c>
      <c r="J8" s="226"/>
      <c r="K8" s="225">
        <f>AVERAGE(D34:O34)</f>
        <v>0.89180007202928202</v>
      </c>
      <c r="L8" s="226"/>
      <c r="M8" s="225">
        <f>AVERAGE(P34:X34)</f>
        <v>0.88733301717363711</v>
      </c>
      <c r="N8" s="226"/>
      <c r="O8" s="234"/>
      <c r="P8" s="234"/>
      <c r="Q8" s="234"/>
      <c r="R8" s="234"/>
    </row>
    <row r="9" spans="2:34" ht="28.5" customHeight="1">
      <c r="H9" s="10"/>
      <c r="N9" s="5"/>
      <c r="O9" s="11" t="s">
        <v>25</v>
      </c>
      <c r="P9" s="5"/>
    </row>
    <row r="10" spans="2:34" ht="28.5" customHeight="1" thickBot="1">
      <c r="H10" s="10"/>
      <c r="N10" s="5"/>
      <c r="O10" s="5"/>
      <c r="P10" s="5"/>
    </row>
    <row r="11" spans="2:34" ht="30" customHeight="1">
      <c r="B11" s="223" t="s">
        <v>26</v>
      </c>
      <c r="C11" s="224"/>
      <c r="D11" s="227" t="s">
        <v>27</v>
      </c>
      <c r="E11" s="228"/>
      <c r="F11" s="228"/>
      <c r="G11" s="228"/>
      <c r="H11" s="228"/>
      <c r="I11" s="228"/>
      <c r="J11" s="228"/>
      <c r="K11" s="228"/>
      <c r="L11" s="229" t="s">
        <v>28</v>
      </c>
      <c r="M11" s="230"/>
      <c r="N11" s="230"/>
      <c r="O11" s="231"/>
    </row>
    <row r="12" spans="2:34" ht="17.25" customHeight="1">
      <c r="B12" s="217" t="s">
        <v>29</v>
      </c>
      <c r="C12" s="218"/>
      <c r="D12" s="14">
        <v>1</v>
      </c>
      <c r="E12" s="15">
        <v>2</v>
      </c>
      <c r="F12" s="15">
        <v>3</v>
      </c>
      <c r="G12" s="15">
        <v>4</v>
      </c>
      <c r="H12" s="15">
        <v>5</v>
      </c>
      <c r="I12" s="15">
        <v>6</v>
      </c>
      <c r="J12" s="15">
        <v>7</v>
      </c>
      <c r="K12" s="16">
        <v>8</v>
      </c>
      <c r="L12" s="14">
        <v>1</v>
      </c>
      <c r="M12" s="17">
        <v>2</v>
      </c>
      <c r="N12" s="15">
        <v>3</v>
      </c>
      <c r="O12" s="18">
        <v>4</v>
      </c>
    </row>
    <row r="13" spans="2:34" ht="46.5" customHeight="1">
      <c r="B13" s="217"/>
      <c r="C13" s="218"/>
      <c r="D13" s="19" t="s">
        <v>30</v>
      </c>
      <c r="E13" s="20" t="s">
        <v>31</v>
      </c>
      <c r="F13" s="20" t="s">
        <v>32</v>
      </c>
      <c r="G13" s="20" t="s">
        <v>33</v>
      </c>
      <c r="H13" s="20" t="s">
        <v>34</v>
      </c>
      <c r="I13" s="20" t="s">
        <v>35</v>
      </c>
      <c r="J13" s="20" t="s">
        <v>36</v>
      </c>
      <c r="K13" s="21" t="s">
        <v>37</v>
      </c>
      <c r="L13" s="22" t="s">
        <v>38</v>
      </c>
      <c r="M13" s="23" t="s">
        <v>31</v>
      </c>
      <c r="N13" s="20" t="s">
        <v>39</v>
      </c>
      <c r="O13" s="24" t="s">
        <v>33</v>
      </c>
      <c r="Q13" s="25"/>
      <c r="R13" s="25"/>
      <c r="S13" s="25"/>
      <c r="T13" s="25"/>
      <c r="AB13" s="25"/>
      <c r="AC13" s="25"/>
      <c r="AD13" s="25"/>
      <c r="AE13" s="25"/>
    </row>
    <row r="14" spans="2:34" ht="40.15" customHeight="1">
      <c r="B14" s="220" t="s">
        <v>40</v>
      </c>
      <c r="C14" s="26" t="s">
        <v>41</v>
      </c>
      <c r="D14" s="27" t="s">
        <v>42</v>
      </c>
      <c r="E14" s="28">
        <v>84.507042253521121</v>
      </c>
      <c r="F14" s="28">
        <v>93.023255813953483</v>
      </c>
      <c r="G14" s="28">
        <v>82.191780821917817</v>
      </c>
      <c r="H14" s="28">
        <v>271.84615384615381</v>
      </c>
      <c r="I14" s="28" t="s">
        <v>42</v>
      </c>
      <c r="J14" s="28" t="s">
        <v>42</v>
      </c>
      <c r="K14" s="29" t="s">
        <v>42</v>
      </c>
      <c r="L14" s="27" t="s">
        <v>42</v>
      </c>
      <c r="M14" s="30">
        <v>90</v>
      </c>
      <c r="N14" s="28">
        <v>102.56410256410257</v>
      </c>
      <c r="O14" s="31">
        <v>86.956521739130437</v>
      </c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25"/>
      <c r="AE14" s="25"/>
    </row>
    <row r="15" spans="2:34" ht="39.6" customHeight="1">
      <c r="B15" s="220"/>
      <c r="C15" s="33" t="s">
        <v>43</v>
      </c>
      <c r="D15" s="34" t="s">
        <v>42</v>
      </c>
      <c r="E15" s="35">
        <v>75.48636517917528</v>
      </c>
      <c r="F15" s="35">
        <v>82.119604139145466</v>
      </c>
      <c r="G15" s="35">
        <v>71.829692655795952</v>
      </c>
      <c r="H15" s="35">
        <v>245.21598910543344</v>
      </c>
      <c r="I15" s="35" t="s">
        <v>42</v>
      </c>
      <c r="J15" s="35" t="s">
        <v>42</v>
      </c>
      <c r="K15" s="36" t="s">
        <v>42</v>
      </c>
      <c r="L15" s="34" t="s">
        <v>42</v>
      </c>
      <c r="M15" s="37">
        <v>80.31030877872152</v>
      </c>
      <c r="N15" s="35">
        <v>89.335734940148541</v>
      </c>
      <c r="O15" s="38">
        <v>77.737097395530768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40"/>
      <c r="AE15" s="40"/>
      <c r="AF15" s="40"/>
      <c r="AG15" s="40"/>
      <c r="AH15" s="40"/>
    </row>
    <row r="16" spans="2:34" ht="40.15" customHeight="1">
      <c r="B16" s="220"/>
      <c r="C16" s="41" t="s">
        <v>44</v>
      </c>
      <c r="D16" s="42" t="s">
        <v>42</v>
      </c>
      <c r="E16" s="43">
        <f t="shared" ref="E16:H16" si="0">E15/E14</f>
        <v>0.89325532128690754</v>
      </c>
      <c r="F16" s="43">
        <f t="shared" si="0"/>
        <v>0.88278574449581382</v>
      </c>
      <c r="G16" s="43">
        <f t="shared" si="0"/>
        <v>0.87392792731218394</v>
      </c>
      <c r="H16" s="43">
        <f t="shared" si="0"/>
        <v>0.90203957509072863</v>
      </c>
      <c r="I16" s="43" t="s">
        <v>42</v>
      </c>
      <c r="J16" s="43" t="s">
        <v>42</v>
      </c>
      <c r="K16" s="44" t="s">
        <v>42</v>
      </c>
      <c r="L16" s="42" t="s">
        <v>42</v>
      </c>
      <c r="M16" s="45">
        <f t="shared" ref="M16:O16" si="1">M15/M14</f>
        <v>0.89233676420801689</v>
      </c>
      <c r="N16" s="43">
        <f t="shared" si="1"/>
        <v>0.87102341566644825</v>
      </c>
      <c r="O16" s="46">
        <f t="shared" si="1"/>
        <v>0.89397662004860379</v>
      </c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</row>
    <row r="17" spans="2:44" ht="17.25" customHeight="1">
      <c r="B17" s="219" t="s">
        <v>45</v>
      </c>
      <c r="C17" s="13" t="s">
        <v>46</v>
      </c>
      <c r="D17" s="47" t="s">
        <v>42</v>
      </c>
      <c r="E17" s="48">
        <v>0.29166666666666669</v>
      </c>
      <c r="F17" s="48">
        <v>0.29178240740740741</v>
      </c>
      <c r="G17" s="48">
        <v>0.29166666666666669</v>
      </c>
      <c r="H17" s="48">
        <v>0.25006944444444446</v>
      </c>
      <c r="I17" s="48" t="s">
        <v>42</v>
      </c>
      <c r="J17" s="48" t="s">
        <v>42</v>
      </c>
      <c r="K17" s="48" t="s">
        <v>42</v>
      </c>
      <c r="L17" s="47" t="s">
        <v>42</v>
      </c>
      <c r="M17" s="49">
        <v>0.70833333333333337</v>
      </c>
      <c r="N17" s="48">
        <v>0.70833333333333337</v>
      </c>
      <c r="O17" s="50">
        <v>0.70841435185185186</v>
      </c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</row>
    <row r="18" spans="2:44" ht="17.25" customHeight="1">
      <c r="B18" s="217"/>
      <c r="C18" s="13" t="s">
        <v>47</v>
      </c>
      <c r="D18" s="47" t="s">
        <v>42</v>
      </c>
      <c r="E18" s="48">
        <v>0.57158564814814816</v>
      </c>
      <c r="F18" s="48">
        <v>0.55694444444444446</v>
      </c>
      <c r="G18" s="48">
        <v>0.56214120370370368</v>
      </c>
      <c r="H18" s="48">
        <v>0.530787037037037</v>
      </c>
      <c r="I18" s="48" t="s">
        <v>42</v>
      </c>
      <c r="J18" s="48" t="s">
        <v>42</v>
      </c>
      <c r="K18" s="48" t="s">
        <v>42</v>
      </c>
      <c r="L18" s="47" t="s">
        <v>42</v>
      </c>
      <c r="M18" s="49">
        <v>0.79513888888888884</v>
      </c>
      <c r="N18" s="48">
        <v>0.76552083333333332</v>
      </c>
      <c r="O18" s="50">
        <v>0.81619212962962961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</row>
    <row r="19" spans="2:44" ht="17.25" customHeight="1">
      <c r="B19" s="221" t="s">
        <v>48</v>
      </c>
      <c r="C19" s="51" t="s">
        <v>49</v>
      </c>
      <c r="D19" s="54"/>
      <c r="E19" s="52"/>
      <c r="F19" s="52"/>
      <c r="G19" s="52"/>
      <c r="H19" s="52"/>
      <c r="I19" s="52"/>
      <c r="J19" s="52"/>
      <c r="K19" s="53"/>
      <c r="L19" s="54"/>
      <c r="M19" s="55"/>
      <c r="N19" s="52"/>
      <c r="O19" s="56"/>
      <c r="Q19" s="25"/>
      <c r="R19" s="25"/>
      <c r="S19" s="9"/>
      <c r="T19" s="9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25"/>
      <c r="AP19" s="25"/>
      <c r="AQ19" s="25"/>
      <c r="AR19" s="25"/>
    </row>
    <row r="20" spans="2:44" ht="17.25" customHeight="1">
      <c r="B20" s="222"/>
      <c r="C20" s="51" t="s">
        <v>50</v>
      </c>
      <c r="D20" s="54"/>
      <c r="E20" s="52"/>
      <c r="F20" s="52"/>
      <c r="G20" s="52"/>
      <c r="H20" s="52"/>
      <c r="I20" s="52"/>
      <c r="J20" s="52"/>
      <c r="K20" s="53"/>
      <c r="L20" s="54"/>
      <c r="M20" s="55"/>
      <c r="N20" s="52"/>
      <c r="O20" s="56"/>
      <c r="Q20" s="25"/>
      <c r="R20" s="25"/>
      <c r="S20" s="9"/>
      <c r="T20" s="9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25"/>
      <c r="AP20" s="25"/>
      <c r="AQ20" s="25"/>
      <c r="AR20" s="25"/>
    </row>
    <row r="21" spans="2:44" ht="17.25" customHeight="1">
      <c r="B21" s="221" t="s">
        <v>51</v>
      </c>
      <c r="C21" s="51" t="s">
        <v>49</v>
      </c>
      <c r="D21" s="54"/>
      <c r="E21" s="52">
        <v>10</v>
      </c>
      <c r="F21" s="52">
        <v>8</v>
      </c>
      <c r="G21" s="52">
        <v>10</v>
      </c>
      <c r="H21" s="52">
        <v>10</v>
      </c>
      <c r="I21" s="52"/>
      <c r="J21" s="52"/>
      <c r="K21" s="53"/>
      <c r="L21" s="54"/>
      <c r="M21" s="55">
        <v>3</v>
      </c>
      <c r="N21" s="52">
        <v>2</v>
      </c>
      <c r="O21" s="56">
        <v>3</v>
      </c>
      <c r="Q21" s="9"/>
      <c r="R21" s="9"/>
      <c r="S21" s="9"/>
      <c r="T21" s="9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25"/>
      <c r="AP21" s="25"/>
      <c r="AQ21" s="25"/>
      <c r="AR21" s="25"/>
    </row>
    <row r="22" spans="2:44" ht="17.25" customHeight="1">
      <c r="B22" s="222"/>
      <c r="C22" s="51" t="s">
        <v>52</v>
      </c>
      <c r="D22" s="54"/>
      <c r="E22" s="52"/>
      <c r="F22" s="52"/>
      <c r="G22" s="52"/>
      <c r="H22" s="52"/>
      <c r="I22" s="52"/>
      <c r="J22" s="52"/>
      <c r="K22" s="53"/>
      <c r="L22" s="54"/>
      <c r="M22" s="55"/>
      <c r="N22" s="52"/>
      <c r="O22" s="56"/>
      <c r="Q22" s="9"/>
      <c r="R22" s="9"/>
      <c r="S22" s="9"/>
      <c r="T22" s="9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25"/>
      <c r="AP22" s="25"/>
      <c r="AQ22" s="25"/>
      <c r="AR22" s="25"/>
    </row>
    <row r="23" spans="2:44" ht="17.25" customHeight="1">
      <c r="B23" s="217" t="s">
        <v>53</v>
      </c>
      <c r="C23" s="218"/>
      <c r="D23" s="57" t="s">
        <v>42</v>
      </c>
      <c r="E23" s="58">
        <v>23.666666666666668</v>
      </c>
      <c r="F23" s="58">
        <v>21.75</v>
      </c>
      <c r="G23" s="58">
        <v>24.333333333333332</v>
      </c>
      <c r="H23" s="58">
        <v>10.4</v>
      </c>
      <c r="I23" s="58" t="s">
        <v>42</v>
      </c>
      <c r="J23" s="58" t="s">
        <v>42</v>
      </c>
      <c r="K23" s="59" t="s">
        <v>42</v>
      </c>
      <c r="L23" s="57" t="s">
        <v>42</v>
      </c>
      <c r="M23" s="60">
        <v>20</v>
      </c>
      <c r="N23" s="58">
        <v>20</v>
      </c>
      <c r="O23" s="61">
        <v>23</v>
      </c>
    </row>
    <row r="24" spans="2:44" ht="17.25" customHeight="1">
      <c r="B24" s="207" t="s">
        <v>54</v>
      </c>
      <c r="C24" s="208"/>
      <c r="D24" s="63" t="s">
        <v>55</v>
      </c>
      <c r="E24" s="64" t="s">
        <v>56</v>
      </c>
      <c r="F24" s="64" t="s">
        <v>56</v>
      </c>
      <c r="G24" s="64" t="s">
        <v>56</v>
      </c>
      <c r="H24" s="64" t="s">
        <v>57</v>
      </c>
      <c r="I24" s="64" t="s">
        <v>58</v>
      </c>
      <c r="J24" s="64" t="s">
        <v>58</v>
      </c>
      <c r="K24" s="65" t="s">
        <v>58</v>
      </c>
      <c r="L24" s="63" t="s">
        <v>55</v>
      </c>
      <c r="M24" s="66" t="s">
        <v>56</v>
      </c>
      <c r="N24" s="64" t="s">
        <v>56</v>
      </c>
      <c r="O24" s="67" t="s">
        <v>56</v>
      </c>
      <c r="W24" s="25"/>
    </row>
    <row r="25" spans="2:44" ht="17.25" customHeight="1">
      <c r="B25" s="207" t="s">
        <v>59</v>
      </c>
      <c r="C25" s="208"/>
      <c r="D25" s="63" t="s">
        <v>58</v>
      </c>
      <c r="E25" s="64"/>
      <c r="F25" s="64"/>
      <c r="G25" s="64"/>
      <c r="H25" s="64" t="s">
        <v>58</v>
      </c>
      <c r="I25" s="64"/>
      <c r="J25" s="64"/>
      <c r="K25" s="65"/>
      <c r="L25" s="14"/>
      <c r="M25" s="17"/>
      <c r="N25" s="64"/>
      <c r="O25" s="67"/>
    </row>
    <row r="26" spans="2:44" ht="17.25" customHeight="1" thickBot="1">
      <c r="B26" s="209" t="s">
        <v>60</v>
      </c>
      <c r="C26" s="210"/>
      <c r="D26" s="70"/>
      <c r="E26" s="71"/>
      <c r="F26" s="72"/>
      <c r="G26" s="72"/>
      <c r="H26" s="71" t="s">
        <v>61</v>
      </c>
      <c r="I26" s="71" t="s">
        <v>62</v>
      </c>
      <c r="J26" s="71"/>
      <c r="K26" s="73" t="s">
        <v>63</v>
      </c>
      <c r="L26" s="74"/>
      <c r="M26" s="75"/>
      <c r="N26" s="71"/>
      <c r="O26" s="76"/>
    </row>
    <row r="28" spans="2:44" ht="16.5" thickBot="1"/>
    <row r="29" spans="2:44" ht="30" customHeight="1">
      <c r="B29" s="223" t="s">
        <v>26</v>
      </c>
      <c r="C29" s="224"/>
      <c r="D29" s="211" t="s">
        <v>64</v>
      </c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3"/>
      <c r="P29" s="214" t="s">
        <v>65</v>
      </c>
      <c r="Q29" s="215"/>
      <c r="R29" s="215"/>
      <c r="S29" s="215"/>
      <c r="T29" s="215"/>
      <c r="U29" s="215"/>
      <c r="V29" s="215"/>
      <c r="W29" s="215"/>
      <c r="X29" s="216"/>
    </row>
    <row r="30" spans="2:44" ht="17.25" customHeight="1">
      <c r="B30" s="217" t="s">
        <v>29</v>
      </c>
      <c r="C30" s="218"/>
      <c r="D30" s="14">
        <v>1</v>
      </c>
      <c r="E30" s="17">
        <v>2</v>
      </c>
      <c r="F30" s="15">
        <v>3</v>
      </c>
      <c r="G30" s="15">
        <v>4</v>
      </c>
      <c r="H30" s="17">
        <v>5</v>
      </c>
      <c r="I30" s="15">
        <v>6</v>
      </c>
      <c r="J30" s="15">
        <v>7</v>
      </c>
      <c r="K30" s="17">
        <v>8</v>
      </c>
      <c r="L30" s="15">
        <v>9</v>
      </c>
      <c r="M30" s="15">
        <v>10</v>
      </c>
      <c r="N30" s="17">
        <v>11</v>
      </c>
      <c r="O30" s="15">
        <v>12</v>
      </c>
      <c r="P30" s="14">
        <v>1</v>
      </c>
      <c r="Q30" s="15">
        <v>2</v>
      </c>
      <c r="R30" s="15">
        <v>3</v>
      </c>
      <c r="S30" s="15">
        <v>4</v>
      </c>
      <c r="T30" s="15">
        <v>5</v>
      </c>
      <c r="U30" s="15">
        <v>6</v>
      </c>
      <c r="V30" s="15">
        <v>7</v>
      </c>
      <c r="W30" s="15">
        <v>8</v>
      </c>
      <c r="X30" s="18">
        <v>9</v>
      </c>
    </row>
    <row r="31" spans="2:44" ht="46.5" customHeight="1">
      <c r="B31" s="217"/>
      <c r="C31" s="218"/>
      <c r="D31" s="77" t="s">
        <v>30</v>
      </c>
      <c r="E31" s="78" t="s">
        <v>39</v>
      </c>
      <c r="F31" s="20" t="s">
        <v>34</v>
      </c>
      <c r="G31" s="20" t="s">
        <v>35</v>
      </c>
      <c r="H31" s="20" t="s">
        <v>66</v>
      </c>
      <c r="I31" s="20" t="s">
        <v>37</v>
      </c>
      <c r="J31" s="20" t="s">
        <v>67</v>
      </c>
      <c r="K31" s="20" t="s">
        <v>68</v>
      </c>
      <c r="L31" s="20" t="s">
        <v>69</v>
      </c>
      <c r="M31" s="20" t="s">
        <v>70</v>
      </c>
      <c r="N31" s="79" t="s">
        <v>71</v>
      </c>
      <c r="O31" s="80" t="s">
        <v>72</v>
      </c>
      <c r="P31" s="19" t="s">
        <v>73</v>
      </c>
      <c r="Q31" s="20" t="s">
        <v>36</v>
      </c>
      <c r="R31" s="20" t="s">
        <v>74</v>
      </c>
      <c r="S31" s="20" t="s">
        <v>75</v>
      </c>
      <c r="T31" s="20" t="s">
        <v>76</v>
      </c>
      <c r="U31" s="20" t="s">
        <v>69</v>
      </c>
      <c r="V31" s="20" t="s">
        <v>77</v>
      </c>
      <c r="W31" s="79" t="s">
        <v>71</v>
      </c>
      <c r="X31" s="80" t="s">
        <v>78</v>
      </c>
    </row>
    <row r="32" spans="2:44" ht="40.15" customHeight="1">
      <c r="B32" s="220" t="s">
        <v>40</v>
      </c>
      <c r="C32" s="26" t="s">
        <v>41</v>
      </c>
      <c r="D32" s="28" t="s">
        <v>42</v>
      </c>
      <c r="E32" s="28" t="s">
        <v>42</v>
      </c>
      <c r="F32" s="28" t="s">
        <v>42</v>
      </c>
      <c r="G32" s="28">
        <v>328.81355932203388</v>
      </c>
      <c r="H32" s="28">
        <v>433.33333333333331</v>
      </c>
      <c r="I32" s="28" t="s">
        <v>42</v>
      </c>
      <c r="J32" s="28" t="s">
        <v>42</v>
      </c>
      <c r="K32" s="28" t="s">
        <v>42</v>
      </c>
      <c r="L32" s="28" t="s">
        <v>42</v>
      </c>
      <c r="M32" s="28">
        <v>1100</v>
      </c>
      <c r="N32" s="28">
        <v>1005.8823529411765</v>
      </c>
      <c r="O32" s="28">
        <v>840</v>
      </c>
      <c r="P32" s="27">
        <v>300</v>
      </c>
      <c r="Q32" s="28" t="s">
        <v>42</v>
      </c>
      <c r="R32" s="28" t="s">
        <v>42</v>
      </c>
      <c r="S32" s="28" t="s">
        <v>42</v>
      </c>
      <c r="T32" s="28" t="s">
        <v>42</v>
      </c>
      <c r="U32" s="28" t="s">
        <v>42</v>
      </c>
      <c r="V32" s="28">
        <v>723.52941176470586</v>
      </c>
      <c r="W32" s="28">
        <v>1015.3846153846154</v>
      </c>
      <c r="X32" s="31">
        <v>846.66666666666663</v>
      </c>
    </row>
    <row r="33" spans="2:24" ht="39.6" customHeight="1">
      <c r="B33" s="220"/>
      <c r="C33" s="33" t="s">
        <v>43</v>
      </c>
      <c r="D33" s="35" t="s">
        <v>42</v>
      </c>
      <c r="E33" s="35" t="s">
        <v>42</v>
      </c>
      <c r="F33" s="35" t="s">
        <v>42</v>
      </c>
      <c r="G33" s="35">
        <v>290.14240290833669</v>
      </c>
      <c r="H33" s="35">
        <v>390.02863958129092</v>
      </c>
      <c r="I33" s="35" t="s">
        <v>42</v>
      </c>
      <c r="J33" s="35" t="s">
        <v>42</v>
      </c>
      <c r="K33" s="35" t="s">
        <v>42</v>
      </c>
      <c r="L33" s="35" t="s">
        <v>42</v>
      </c>
      <c r="M33" s="35">
        <v>990.53507728894203</v>
      </c>
      <c r="N33" s="35">
        <v>892.6206394593205</v>
      </c>
      <c r="O33" s="35">
        <v>746.47049844330718</v>
      </c>
      <c r="P33" s="34">
        <v>262.9770268651958</v>
      </c>
      <c r="Q33" s="35" t="s">
        <v>42</v>
      </c>
      <c r="R33" s="35" t="s">
        <v>42</v>
      </c>
      <c r="S33" s="35" t="s">
        <v>42</v>
      </c>
      <c r="T33" s="35" t="s">
        <v>42</v>
      </c>
      <c r="U33" s="35" t="s">
        <v>42</v>
      </c>
      <c r="V33" s="35">
        <v>648.17730150695604</v>
      </c>
      <c r="W33" s="35">
        <v>904.20938007566588</v>
      </c>
      <c r="X33" s="38">
        <v>750.4666509811924</v>
      </c>
    </row>
    <row r="34" spans="2:24" ht="40.15" customHeight="1">
      <c r="B34" s="220"/>
      <c r="C34" s="41" t="s">
        <v>44</v>
      </c>
      <c r="D34" s="43" t="s">
        <v>42</v>
      </c>
      <c r="E34" s="43" t="s">
        <v>42</v>
      </c>
      <c r="F34" s="43" t="s">
        <v>42</v>
      </c>
      <c r="G34" s="43">
        <f>G33/G32</f>
        <v>0.88239184389648795</v>
      </c>
      <c r="H34" s="43">
        <f>H33/H32</f>
        <v>0.90006609134144067</v>
      </c>
      <c r="I34" s="43" t="s">
        <v>42</v>
      </c>
      <c r="J34" s="43" t="s">
        <v>42</v>
      </c>
      <c r="K34" s="43" t="s">
        <v>42</v>
      </c>
      <c r="L34" s="43" t="s">
        <v>42</v>
      </c>
      <c r="M34" s="43">
        <f>M33/M32</f>
        <v>0.90048643389903826</v>
      </c>
      <c r="N34" s="43">
        <f>N33/N32</f>
        <v>0.88740063571979233</v>
      </c>
      <c r="O34" s="43">
        <f>O33/O32</f>
        <v>0.88865535528965145</v>
      </c>
      <c r="P34" s="42">
        <f>P33/P32</f>
        <v>0.87659008955065265</v>
      </c>
      <c r="Q34" s="43" t="s">
        <v>42</v>
      </c>
      <c r="R34" s="43" t="s">
        <v>42</v>
      </c>
      <c r="S34" s="43" t="s">
        <v>42</v>
      </c>
      <c r="T34" s="43" t="s">
        <v>42</v>
      </c>
      <c r="U34" s="43" t="s">
        <v>42</v>
      </c>
      <c r="V34" s="43">
        <f>V33/V32</f>
        <v>0.89585480696083364</v>
      </c>
      <c r="W34" s="43">
        <f>W33/W32</f>
        <v>0.89050923795330728</v>
      </c>
      <c r="X34" s="46">
        <f>X33/X32</f>
        <v>0.88637793422975486</v>
      </c>
    </row>
    <row r="35" spans="2:24" ht="17.25" customHeight="1">
      <c r="B35" s="219" t="s">
        <v>45</v>
      </c>
      <c r="C35" s="13" t="s">
        <v>46</v>
      </c>
      <c r="D35" s="48" t="s">
        <v>42</v>
      </c>
      <c r="E35" s="48" t="s">
        <v>42</v>
      </c>
      <c r="F35" s="48" t="s">
        <v>42</v>
      </c>
      <c r="G35" s="48">
        <v>0.25017361111111114</v>
      </c>
      <c r="H35" s="48">
        <v>0.29166666666666669</v>
      </c>
      <c r="I35" s="48" t="s">
        <v>42</v>
      </c>
      <c r="J35" s="48" t="s">
        <v>42</v>
      </c>
      <c r="K35" s="48" t="s">
        <v>42</v>
      </c>
      <c r="L35" s="48" t="s">
        <v>42</v>
      </c>
      <c r="M35" s="48">
        <v>0.35416666666666669</v>
      </c>
      <c r="N35" s="48">
        <v>0.25</v>
      </c>
      <c r="O35" s="48">
        <v>0.25032407407407409</v>
      </c>
      <c r="P35" s="47">
        <v>0.70841435185185186</v>
      </c>
      <c r="Q35" s="48" t="s">
        <v>42</v>
      </c>
      <c r="R35" s="48" t="s">
        <v>42</v>
      </c>
      <c r="S35" s="48" t="s">
        <v>42</v>
      </c>
      <c r="T35" s="48" t="s">
        <v>42</v>
      </c>
      <c r="U35" s="48" t="s">
        <v>42</v>
      </c>
      <c r="V35" s="48">
        <v>0.70833333333333337</v>
      </c>
      <c r="W35" s="48">
        <v>0.70855324074074078</v>
      </c>
      <c r="X35" s="50">
        <v>0.70833333333333337</v>
      </c>
    </row>
    <row r="36" spans="2:24" ht="17.25" customHeight="1">
      <c r="B36" s="217"/>
      <c r="C36" s="13" t="s">
        <v>47</v>
      </c>
      <c r="D36" s="48" t="s">
        <v>42</v>
      </c>
      <c r="E36" s="48" t="s">
        <v>42</v>
      </c>
      <c r="F36" s="48" t="s">
        <v>42</v>
      </c>
      <c r="G36" s="48">
        <v>0.43853009259259257</v>
      </c>
      <c r="H36" s="48">
        <v>0.330625</v>
      </c>
      <c r="I36" s="48" t="s">
        <v>42</v>
      </c>
      <c r="J36" s="48" t="s">
        <v>42</v>
      </c>
      <c r="K36" s="48" t="s">
        <v>42</v>
      </c>
      <c r="L36" s="48" t="s">
        <v>42</v>
      </c>
      <c r="M36" s="48">
        <v>0.40283564814814815</v>
      </c>
      <c r="N36" s="48">
        <v>0.52152777777777781</v>
      </c>
      <c r="O36" s="48">
        <v>0.51042824074074078</v>
      </c>
      <c r="P36" s="47">
        <v>0.88472222222222219</v>
      </c>
      <c r="Q36" s="48" t="s">
        <v>42</v>
      </c>
      <c r="R36" s="48" t="s">
        <v>42</v>
      </c>
      <c r="S36" s="48" t="s">
        <v>42</v>
      </c>
      <c r="T36" s="48" t="s">
        <v>42</v>
      </c>
      <c r="U36" s="48" t="s">
        <v>42</v>
      </c>
      <c r="V36" s="48">
        <v>0.79513888888888884</v>
      </c>
      <c r="W36" s="48">
        <v>1.1090277777777777</v>
      </c>
      <c r="X36" s="50">
        <v>1.1430555555555555</v>
      </c>
    </row>
    <row r="37" spans="2:24" ht="17.25" customHeight="1">
      <c r="B37" s="217" t="s">
        <v>53</v>
      </c>
      <c r="C37" s="218"/>
      <c r="D37" s="58" t="s">
        <v>42</v>
      </c>
      <c r="E37" s="58" t="s">
        <v>42</v>
      </c>
      <c r="F37" s="58" t="s">
        <v>42</v>
      </c>
      <c r="G37" s="58">
        <v>9.8333333333333339</v>
      </c>
      <c r="H37" s="58">
        <v>6</v>
      </c>
      <c r="I37" s="58" t="s">
        <v>42</v>
      </c>
      <c r="J37" s="58" t="s">
        <v>42</v>
      </c>
      <c r="K37" s="58" t="s">
        <v>42</v>
      </c>
      <c r="L37" s="58" t="s">
        <v>42</v>
      </c>
      <c r="M37" s="58">
        <v>3</v>
      </c>
      <c r="N37" s="58">
        <v>3.4</v>
      </c>
      <c r="O37" s="58">
        <v>4</v>
      </c>
      <c r="P37" s="57">
        <v>12</v>
      </c>
      <c r="Q37" s="58" t="s">
        <v>42</v>
      </c>
      <c r="R37" s="58" t="s">
        <v>42</v>
      </c>
      <c r="S37" s="58" t="s">
        <v>42</v>
      </c>
      <c r="T37" s="39" t="s">
        <v>42</v>
      </c>
      <c r="U37" s="48" t="s">
        <v>42</v>
      </c>
      <c r="V37" s="58">
        <v>4.25</v>
      </c>
      <c r="W37" s="58">
        <v>3.25</v>
      </c>
      <c r="X37" s="61">
        <v>4.0909090909090908</v>
      </c>
    </row>
    <row r="38" spans="2:24" ht="17.25" customHeight="1">
      <c r="B38" s="207" t="s">
        <v>54</v>
      </c>
      <c r="C38" s="208"/>
      <c r="D38" s="12" t="s">
        <v>58</v>
      </c>
      <c r="E38" s="64" t="s">
        <v>56</v>
      </c>
      <c r="F38" s="64" t="s">
        <v>57</v>
      </c>
      <c r="G38" s="64" t="s">
        <v>79</v>
      </c>
      <c r="H38" s="64" t="s">
        <v>58</v>
      </c>
      <c r="I38" s="64" t="s">
        <v>58</v>
      </c>
      <c r="J38" s="64" t="s">
        <v>79</v>
      </c>
      <c r="K38" s="64" t="s">
        <v>80</v>
      </c>
      <c r="L38" s="64" t="s">
        <v>80</v>
      </c>
      <c r="M38" s="64" t="s">
        <v>80</v>
      </c>
      <c r="N38" s="64" t="s">
        <v>81</v>
      </c>
      <c r="O38" s="67" t="s">
        <v>81</v>
      </c>
      <c r="P38" s="63" t="s">
        <v>79</v>
      </c>
      <c r="Q38" s="64" t="s">
        <v>58</v>
      </c>
      <c r="R38" s="64" t="s">
        <v>58</v>
      </c>
      <c r="S38" s="64" t="s">
        <v>79</v>
      </c>
      <c r="T38" s="64" t="s">
        <v>80</v>
      </c>
      <c r="U38" s="64" t="s">
        <v>80</v>
      </c>
      <c r="V38" s="64" t="s">
        <v>80</v>
      </c>
      <c r="W38" s="64" t="s">
        <v>81</v>
      </c>
      <c r="X38" s="67" t="s">
        <v>81</v>
      </c>
    </row>
    <row r="39" spans="2:24" ht="17.25" customHeight="1">
      <c r="B39" s="207" t="s">
        <v>59</v>
      </c>
      <c r="C39" s="208"/>
      <c r="D39" s="12"/>
      <c r="E39" s="6"/>
      <c r="F39" s="64"/>
      <c r="G39" s="64"/>
      <c r="H39" s="64"/>
      <c r="I39" s="64"/>
      <c r="J39" s="64"/>
      <c r="K39" s="64"/>
      <c r="L39" s="64"/>
      <c r="M39" s="64"/>
      <c r="N39" s="64"/>
      <c r="O39" s="67"/>
      <c r="P39" s="63"/>
      <c r="Q39" s="64"/>
      <c r="R39" s="64"/>
      <c r="S39" s="64"/>
      <c r="T39" s="64"/>
      <c r="U39" s="64"/>
      <c r="V39" s="64"/>
      <c r="W39" s="64"/>
      <c r="X39" s="67"/>
    </row>
    <row r="40" spans="2:24" ht="17.25" customHeight="1" thickBot="1">
      <c r="B40" s="209" t="s">
        <v>60</v>
      </c>
      <c r="C40" s="210"/>
      <c r="D40" s="68"/>
      <c r="E40" s="81"/>
      <c r="F40" s="71"/>
      <c r="G40" s="71"/>
      <c r="H40" s="71"/>
      <c r="I40" s="71"/>
      <c r="J40" s="71"/>
      <c r="K40" s="71"/>
      <c r="L40" s="71"/>
      <c r="M40" s="71"/>
      <c r="N40" s="71"/>
      <c r="O40" s="76"/>
      <c r="P40" s="82"/>
      <c r="Q40" s="71"/>
      <c r="R40" s="71"/>
      <c r="S40" s="71"/>
      <c r="T40" s="71"/>
      <c r="U40" s="71"/>
      <c r="V40" s="71"/>
      <c r="W40" s="71"/>
      <c r="X40" s="76"/>
    </row>
    <row r="41" spans="2:24">
      <c r="T41" s="9"/>
    </row>
    <row r="42" spans="2:24">
      <c r="P42" s="83"/>
      <c r="Q42" s="83"/>
      <c r="R42" s="83"/>
      <c r="S42" s="83"/>
      <c r="T42" s="83"/>
      <c r="U42" s="83"/>
      <c r="V42" s="83"/>
      <c r="W42" s="83"/>
      <c r="X42" s="83"/>
    </row>
  </sheetData>
  <mergeCells count="63">
    <mergeCell ref="B1:J2"/>
    <mergeCell ref="C3:D3"/>
    <mergeCell ref="F3:G3"/>
    <mergeCell ref="I3:J3"/>
    <mergeCell ref="B4:B8"/>
    <mergeCell ref="C4:D4"/>
    <mergeCell ref="E4:F4"/>
    <mergeCell ref="G4:H4"/>
    <mergeCell ref="I4:J4"/>
    <mergeCell ref="C6:D6"/>
    <mergeCell ref="K4:L4"/>
    <mergeCell ref="M4:N4"/>
    <mergeCell ref="O4:P4"/>
    <mergeCell ref="Q4:R4"/>
    <mergeCell ref="C5:D5"/>
    <mergeCell ref="E5:F5"/>
    <mergeCell ref="G5:H5"/>
    <mergeCell ref="I5:J5"/>
    <mergeCell ref="K5:L5"/>
    <mergeCell ref="M5:N5"/>
    <mergeCell ref="R6:R8"/>
    <mergeCell ref="C7:D7"/>
    <mergeCell ref="E7:F7"/>
    <mergeCell ref="G7:H7"/>
    <mergeCell ref="I7:J7"/>
    <mergeCell ref="K7:L7"/>
    <mergeCell ref="M7:N7"/>
    <mergeCell ref="C8:D8"/>
    <mergeCell ref="E6:F6"/>
    <mergeCell ref="G6:H6"/>
    <mergeCell ref="I6:J6"/>
    <mergeCell ref="K6:L6"/>
    <mergeCell ref="M6:N6"/>
    <mergeCell ref="B14:B16"/>
    <mergeCell ref="B17:B18"/>
    <mergeCell ref="B19:B20"/>
    <mergeCell ref="P6:P8"/>
    <mergeCell ref="Q6:Q8"/>
    <mergeCell ref="M8:N8"/>
    <mergeCell ref="B11:C11"/>
    <mergeCell ref="D11:K11"/>
    <mergeCell ref="L11:O11"/>
    <mergeCell ref="B12:C13"/>
    <mergeCell ref="O6:O8"/>
    <mergeCell ref="E8:F8"/>
    <mergeCell ref="G8:H8"/>
    <mergeCell ref="I8:J8"/>
    <mergeCell ref="K8:L8"/>
    <mergeCell ref="B21:B22"/>
    <mergeCell ref="B23:C23"/>
    <mergeCell ref="B24:C24"/>
    <mergeCell ref="B38:C38"/>
    <mergeCell ref="B39:C39"/>
    <mergeCell ref="B25:C25"/>
    <mergeCell ref="B26:C26"/>
    <mergeCell ref="B29:C29"/>
    <mergeCell ref="B40:C40"/>
    <mergeCell ref="D29:O29"/>
    <mergeCell ref="P29:X29"/>
    <mergeCell ref="B30:C31"/>
    <mergeCell ref="B35:B36"/>
    <mergeCell ref="B37:C37"/>
    <mergeCell ref="B32:B3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E0AA-3B98-4D40-AC17-D6D7AF9D2E9E}">
  <sheetPr codeName="工作表83">
    <tabColor theme="8" tint="0.59999389629810485"/>
    <pageSetUpPr fitToPage="1"/>
  </sheetPr>
  <dimension ref="A1:AC171"/>
  <sheetViews>
    <sheetView zoomScale="85" zoomScaleNormal="85" workbookViewId="0">
      <pane ySplit="4" topLeftCell="A5" activePane="bottomLeft" state="frozen"/>
      <selection activeCell="T16" sqref="T16"/>
      <selection pane="bottomLeft" activeCell="T16" sqref="T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4.5546875" style="5" customWidth="1"/>
    <col min="27" max="27" width="11.6640625" style="5" bestFit="1" customWidth="1"/>
    <col min="28" max="28" width="9.21875" style="5" customWidth="1"/>
    <col min="29" max="29" width="8.33203125" style="5" customWidth="1"/>
    <col min="30" max="30" width="7.109375" style="5"/>
    <col min="31" max="31" width="21.88671875" style="5" bestFit="1" customWidth="1"/>
    <col min="32" max="16384" width="7.109375" style="5"/>
  </cols>
  <sheetData>
    <row r="1" spans="1:29" ht="26.25" customHeight="1">
      <c r="A1" s="84" t="s">
        <v>82</v>
      </c>
      <c r="B1" s="85"/>
      <c r="C1" s="86" t="s">
        <v>83</v>
      </c>
      <c r="D1" s="87">
        <f>SUM(F5:F157)</f>
        <v>107569</v>
      </c>
      <c r="E1" s="88" t="s">
        <v>3</v>
      </c>
      <c r="F1" s="89">
        <f>SUM(G5:G157)</f>
        <v>2101940.7599999993</v>
      </c>
      <c r="G1" s="90" t="s">
        <v>84</v>
      </c>
      <c r="H1" s="91">
        <f>L21+L38+L55+L72+L89+L106+L123+L140+L157</f>
        <v>49.824242424242428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329" t="s">
        <v>89</v>
      </c>
      <c r="Z1" s="329"/>
      <c r="AA1" s="333" t="s">
        <v>90</v>
      </c>
      <c r="AB1" s="335"/>
      <c r="AC1" s="336"/>
    </row>
    <row r="2" spans="1:29" ht="26.25" customHeight="1" thickBot="1">
      <c r="A2" s="342">
        <v>46113</v>
      </c>
      <c r="B2" s="343"/>
      <c r="C2" s="92" t="s">
        <v>40</v>
      </c>
      <c r="D2" s="93">
        <f>AVERAGE(N21,N38,N55,N72,N89,N106,N123,N140,N157)</f>
        <v>652.84751301224526</v>
      </c>
      <c r="E2" s="93" t="s">
        <v>91</v>
      </c>
      <c r="F2" s="94">
        <f>F1/D1</f>
        <v>19.540395095241188</v>
      </c>
      <c r="G2" s="95" t="s">
        <v>92</v>
      </c>
      <c r="H2" s="96">
        <f>COUNT(H5:H157)</f>
        <v>8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331"/>
      <c r="Z2" s="331"/>
      <c r="AA2" s="337"/>
      <c r="AB2" s="338"/>
      <c r="AC2" s="339"/>
    </row>
    <row r="3" spans="1:29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07" t="s">
        <v>108</v>
      </c>
      <c r="Z3" s="308"/>
      <c r="AA3" s="311" t="s">
        <v>101</v>
      </c>
      <c r="AB3" s="358" t="s">
        <v>102</v>
      </c>
      <c r="AC3" s="360" t="s">
        <v>109</v>
      </c>
    </row>
    <row r="4" spans="1:29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309"/>
      <c r="Z4" s="310"/>
      <c r="AA4" s="312"/>
      <c r="AB4" s="359"/>
      <c r="AC4" s="361"/>
    </row>
    <row r="5" spans="1:29" ht="15.75" customHeight="1">
      <c r="A5" s="287" t="s">
        <v>118</v>
      </c>
      <c r="B5" s="146" t="s">
        <v>114</v>
      </c>
      <c r="C5" s="290" t="s">
        <v>214</v>
      </c>
      <c r="D5" s="291"/>
      <c r="E5" s="147">
        <v>17.87</v>
      </c>
      <c r="F5" s="97">
        <v>1308</v>
      </c>
      <c r="G5" s="148">
        <f t="shared" ref="G5:G10" si="0">E5*F5</f>
        <v>23373.960000000003</v>
      </c>
      <c r="H5" s="149"/>
      <c r="I5" s="150">
        <v>6</v>
      </c>
      <c r="J5" s="151">
        <v>2500</v>
      </c>
      <c r="K5" s="152">
        <f>J5/I5</f>
        <v>416.66666666666669</v>
      </c>
      <c r="L5" s="153">
        <v>6</v>
      </c>
      <c r="M5" s="151">
        <f t="shared" ref="M5:M10" si="1">F5/V5*60</f>
        <v>2258.4172661870502</v>
      </c>
      <c r="N5" s="152">
        <f t="shared" ref="N5:N10" si="2">M5/L5</f>
        <v>376.40287769784169</v>
      </c>
      <c r="O5" s="154">
        <f t="shared" ref="O5:O10" si="3">L5-I5</f>
        <v>0</v>
      </c>
      <c r="P5" s="155">
        <f t="shared" ref="P5:P10" si="4">N5-K5</f>
        <v>-40.263788968824997</v>
      </c>
      <c r="Q5" s="156">
        <f t="shared" ref="Q5:Q10" si="5">N5/K5</f>
        <v>0.90336690647481999</v>
      </c>
      <c r="R5" s="292">
        <f>Q21</f>
        <v>0.88239184389648795</v>
      </c>
      <c r="S5" s="157">
        <v>0.25017361111111114</v>
      </c>
      <c r="T5" s="158">
        <v>0.27430555555555558</v>
      </c>
      <c r="U5" s="159"/>
      <c r="V5" s="160">
        <v>34.75</v>
      </c>
      <c r="W5" s="161"/>
      <c r="X5" s="162"/>
      <c r="Y5" s="295"/>
      <c r="Z5" s="296"/>
      <c r="AA5" s="115">
        <f t="shared" ref="AA5:AA10" si="6">M5-J5</f>
        <v>-241.58273381294975</v>
      </c>
      <c r="AB5" s="156">
        <f t="shared" ref="AB5:AB10" si="7">M5/J5</f>
        <v>0.9033669064748201</v>
      </c>
      <c r="AC5" s="277">
        <f>AB21</f>
        <v>0.88239184389648784</v>
      </c>
    </row>
    <row r="6" spans="1:29" ht="15.75" customHeight="1">
      <c r="A6" s="288"/>
      <c r="B6" s="100" t="s">
        <v>114</v>
      </c>
      <c r="C6" s="280" t="s">
        <v>216</v>
      </c>
      <c r="D6" s="281"/>
      <c r="E6" s="101">
        <v>19.7</v>
      </c>
      <c r="F6" s="102">
        <v>2553</v>
      </c>
      <c r="G6" s="103">
        <f t="shared" si="0"/>
        <v>50294.1</v>
      </c>
      <c r="H6" s="26"/>
      <c r="I6" s="104">
        <v>6</v>
      </c>
      <c r="J6" s="105">
        <v>2500</v>
      </c>
      <c r="K6" s="106">
        <f t="shared" ref="K6:K23" si="8">J6/I6</f>
        <v>416.66666666666669</v>
      </c>
      <c r="L6" s="107">
        <v>6</v>
      </c>
      <c r="M6" s="105">
        <f t="shared" si="1"/>
        <v>2257.6271186440663</v>
      </c>
      <c r="N6" s="106">
        <f t="shared" si="2"/>
        <v>376.2711864406777</v>
      </c>
      <c r="O6" s="108">
        <f t="shared" si="3"/>
        <v>0</v>
      </c>
      <c r="P6" s="109">
        <f t="shared" si="4"/>
        <v>-40.39548022598899</v>
      </c>
      <c r="Q6" s="110">
        <f t="shared" si="5"/>
        <v>0.90305084745762643</v>
      </c>
      <c r="R6" s="293"/>
      <c r="S6" s="47">
        <v>0.27788194444444442</v>
      </c>
      <c r="T6" s="48">
        <v>0.32500000000000001</v>
      </c>
      <c r="U6" s="111">
        <v>5.1499999999999257</v>
      </c>
      <c r="V6" s="112">
        <v>67.850000000000051</v>
      </c>
      <c r="W6" s="113"/>
      <c r="X6" s="116"/>
      <c r="Y6" s="282"/>
      <c r="Z6" s="283"/>
      <c r="AA6" s="117">
        <f t="shared" si="6"/>
        <v>-242.37288135593371</v>
      </c>
      <c r="AB6" s="110">
        <f t="shared" si="7"/>
        <v>0.90305084745762654</v>
      </c>
      <c r="AC6" s="278"/>
    </row>
    <row r="7" spans="1:29" ht="15.75" customHeight="1">
      <c r="A7" s="288"/>
      <c r="B7" s="100" t="s">
        <v>114</v>
      </c>
      <c r="C7" s="280" t="s">
        <v>115</v>
      </c>
      <c r="D7" s="281"/>
      <c r="E7" s="101">
        <v>29.85</v>
      </c>
      <c r="F7" s="102">
        <v>2167</v>
      </c>
      <c r="G7" s="103">
        <f t="shared" si="0"/>
        <v>64684.950000000004</v>
      </c>
      <c r="H7" s="26"/>
      <c r="I7" s="104">
        <v>12</v>
      </c>
      <c r="J7" s="105">
        <v>3600</v>
      </c>
      <c r="K7" s="106">
        <f t="shared" si="8"/>
        <v>300</v>
      </c>
      <c r="L7" s="107">
        <v>12</v>
      </c>
      <c r="M7" s="105">
        <f t="shared" si="1"/>
        <v>3146.9140782573613</v>
      </c>
      <c r="N7" s="106">
        <f t="shared" si="2"/>
        <v>262.24283985478013</v>
      </c>
      <c r="O7" s="108">
        <f t="shared" si="3"/>
        <v>0</v>
      </c>
      <c r="P7" s="109">
        <f t="shared" si="4"/>
        <v>-37.757160145219871</v>
      </c>
      <c r="Q7" s="110">
        <f t="shared" si="5"/>
        <v>0.87414279951593377</v>
      </c>
      <c r="R7" s="293"/>
      <c r="S7" s="47">
        <v>0.32916666666666666</v>
      </c>
      <c r="T7" s="48">
        <v>0.3578587962962963</v>
      </c>
      <c r="U7" s="111">
        <v>5.9999999999999787</v>
      </c>
      <c r="V7" s="112">
        <v>41.316666666666677</v>
      </c>
      <c r="W7" s="113"/>
      <c r="X7" s="116"/>
      <c r="Y7" s="282"/>
      <c r="Z7" s="283"/>
      <c r="AA7" s="117">
        <f t="shared" si="6"/>
        <v>-453.08592174263867</v>
      </c>
      <c r="AB7" s="110">
        <f t="shared" si="7"/>
        <v>0.87414279951593366</v>
      </c>
      <c r="AC7" s="278"/>
    </row>
    <row r="8" spans="1:29" ht="15.75" customHeight="1">
      <c r="A8" s="288"/>
      <c r="B8" s="100" t="s">
        <v>114</v>
      </c>
      <c r="C8" s="280" t="s">
        <v>116</v>
      </c>
      <c r="D8" s="281"/>
      <c r="E8" s="101">
        <v>29.52</v>
      </c>
      <c r="F8" s="102">
        <v>1960</v>
      </c>
      <c r="G8" s="103">
        <f t="shared" si="0"/>
        <v>57859.199999999997</v>
      </c>
      <c r="H8" s="26"/>
      <c r="I8" s="104">
        <v>12</v>
      </c>
      <c r="J8" s="105">
        <v>3600</v>
      </c>
      <c r="K8" s="106">
        <f t="shared" si="8"/>
        <v>300</v>
      </c>
      <c r="L8" s="107">
        <v>12</v>
      </c>
      <c r="M8" s="105">
        <f t="shared" si="1"/>
        <v>3147.1900089206038</v>
      </c>
      <c r="N8" s="106">
        <f t="shared" si="2"/>
        <v>262.265834076717</v>
      </c>
      <c r="O8" s="108">
        <f t="shared" si="3"/>
        <v>0</v>
      </c>
      <c r="P8" s="109">
        <f t="shared" si="4"/>
        <v>-37.734165923283001</v>
      </c>
      <c r="Q8" s="110">
        <f t="shared" si="5"/>
        <v>0.87421944692238995</v>
      </c>
      <c r="R8" s="293"/>
      <c r="S8" s="47">
        <v>0.3611111111111111</v>
      </c>
      <c r="T8" s="48">
        <v>0.3870601851851852</v>
      </c>
      <c r="U8" s="111">
        <v>4.6833333333333194</v>
      </c>
      <c r="V8" s="112">
        <v>37.366666666666703</v>
      </c>
      <c r="W8" s="113"/>
      <c r="X8" s="116"/>
      <c r="Y8" s="282"/>
      <c r="Z8" s="283"/>
      <c r="AA8" s="117">
        <f t="shared" si="6"/>
        <v>-452.80999107939624</v>
      </c>
      <c r="AB8" s="110">
        <f t="shared" si="7"/>
        <v>0.87421944692238995</v>
      </c>
      <c r="AC8" s="278"/>
    </row>
    <row r="9" spans="1:29" ht="15.75" customHeight="1">
      <c r="A9" s="288"/>
      <c r="B9" s="100" t="s">
        <v>114</v>
      </c>
      <c r="C9" s="280" t="s">
        <v>119</v>
      </c>
      <c r="D9" s="281"/>
      <c r="E9" s="101">
        <v>25.64</v>
      </c>
      <c r="F9" s="102">
        <v>1439</v>
      </c>
      <c r="G9" s="103">
        <f t="shared" si="0"/>
        <v>36895.96</v>
      </c>
      <c r="H9" s="13"/>
      <c r="I9" s="104">
        <v>11</v>
      </c>
      <c r="J9" s="105">
        <v>3600</v>
      </c>
      <c r="K9" s="106">
        <f t="shared" si="8"/>
        <v>327.27272727272725</v>
      </c>
      <c r="L9" s="107">
        <v>11</v>
      </c>
      <c r="M9" s="105">
        <f t="shared" si="1"/>
        <v>3182.0638820638846</v>
      </c>
      <c r="N9" s="106">
        <f t="shared" si="2"/>
        <v>289.27853473308045</v>
      </c>
      <c r="O9" s="108">
        <f t="shared" si="3"/>
        <v>0</v>
      </c>
      <c r="P9" s="109">
        <f t="shared" si="4"/>
        <v>-37.994192539646804</v>
      </c>
      <c r="Q9" s="110">
        <f t="shared" si="5"/>
        <v>0.88390663390663471</v>
      </c>
      <c r="R9" s="293"/>
      <c r="S9" s="47">
        <v>0.39027777777777778</v>
      </c>
      <c r="T9" s="48">
        <v>0.40912037037037036</v>
      </c>
      <c r="U9" s="111">
        <v>4.6333333333333115</v>
      </c>
      <c r="V9" s="112">
        <v>27.133333333333312</v>
      </c>
      <c r="W9" s="113"/>
      <c r="X9" s="116"/>
      <c r="Y9" s="282"/>
      <c r="Z9" s="283"/>
      <c r="AA9" s="117">
        <f t="shared" si="6"/>
        <v>-417.93611793611535</v>
      </c>
      <c r="AB9" s="110">
        <f t="shared" si="7"/>
        <v>0.8839066339066346</v>
      </c>
      <c r="AC9" s="278"/>
    </row>
    <row r="10" spans="1:29" ht="15.75" customHeight="1">
      <c r="A10" s="288"/>
      <c r="B10" s="100" t="s">
        <v>120</v>
      </c>
      <c r="C10" s="280" t="s">
        <v>121</v>
      </c>
      <c r="D10" s="281"/>
      <c r="E10" s="101">
        <v>28.57</v>
      </c>
      <c r="F10" s="102">
        <v>1953</v>
      </c>
      <c r="G10" s="121">
        <f t="shared" si="0"/>
        <v>55797.21</v>
      </c>
      <c r="H10" s="122"/>
      <c r="I10" s="104">
        <v>12</v>
      </c>
      <c r="J10" s="105">
        <v>3600</v>
      </c>
      <c r="K10" s="106">
        <f t="shared" si="8"/>
        <v>300</v>
      </c>
      <c r="L10" s="107">
        <v>12</v>
      </c>
      <c r="M10" s="105">
        <f t="shared" si="1"/>
        <v>3126.1894175188972</v>
      </c>
      <c r="N10" s="106">
        <f t="shared" si="2"/>
        <v>260.51578479324144</v>
      </c>
      <c r="O10" s="108">
        <f t="shared" si="3"/>
        <v>0</v>
      </c>
      <c r="P10" s="109">
        <f t="shared" si="4"/>
        <v>-39.484215206758563</v>
      </c>
      <c r="Q10" s="110">
        <f t="shared" si="5"/>
        <v>0.86838594931080482</v>
      </c>
      <c r="R10" s="293"/>
      <c r="S10" s="47">
        <v>0.41249999999999998</v>
      </c>
      <c r="T10" s="48">
        <v>0.43853009259259257</v>
      </c>
      <c r="U10" s="111">
        <v>4.8666666666666547</v>
      </c>
      <c r="V10" s="112">
        <v>37.483333333333334</v>
      </c>
      <c r="W10" s="113"/>
      <c r="X10" s="116"/>
      <c r="Y10" s="282"/>
      <c r="Z10" s="283"/>
      <c r="AA10" s="117">
        <f t="shared" si="6"/>
        <v>-473.81058248110276</v>
      </c>
      <c r="AB10" s="110">
        <f t="shared" si="7"/>
        <v>0.86838594931080482</v>
      </c>
      <c r="AC10" s="278"/>
    </row>
    <row r="11" spans="1:29" ht="15.75" customHeight="1">
      <c r="A11" s="288"/>
      <c r="B11" s="100"/>
      <c r="C11" s="280"/>
      <c r="D11" s="281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282"/>
      <c r="Z11" s="283"/>
      <c r="AA11" s="117"/>
      <c r="AB11" s="110"/>
      <c r="AC11" s="278"/>
    </row>
    <row r="12" spans="1:29" ht="15.75" customHeight="1">
      <c r="A12" s="288"/>
      <c r="B12" s="100"/>
      <c r="C12" s="280"/>
      <c r="D12" s="281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282"/>
      <c r="Z12" s="283"/>
      <c r="AA12" s="117"/>
      <c r="AB12" s="110"/>
      <c r="AC12" s="278"/>
    </row>
    <row r="13" spans="1:29" ht="15.75" customHeight="1">
      <c r="A13" s="288"/>
      <c r="B13" s="100"/>
      <c r="C13" s="280"/>
      <c r="D13" s="281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27"/>
      <c r="Y13" s="282"/>
      <c r="Z13" s="283"/>
      <c r="AA13" s="117"/>
      <c r="AB13" s="110"/>
      <c r="AC13" s="278"/>
    </row>
    <row r="14" spans="1:29" ht="15.75" customHeight="1">
      <c r="A14" s="288"/>
      <c r="B14" s="100"/>
      <c r="C14" s="280"/>
      <c r="D14" s="281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27"/>
      <c r="Y14" s="282"/>
      <c r="Z14" s="283"/>
      <c r="AA14" s="117"/>
      <c r="AB14" s="110"/>
      <c r="AC14" s="278"/>
    </row>
    <row r="15" spans="1:29" ht="15.75" customHeight="1">
      <c r="A15" s="288"/>
      <c r="B15" s="100"/>
      <c r="C15" s="280"/>
      <c r="D15" s="281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27"/>
      <c r="Y15" s="282"/>
      <c r="Z15" s="283"/>
      <c r="AA15" s="117"/>
      <c r="AB15" s="110"/>
      <c r="AC15" s="278"/>
    </row>
    <row r="16" spans="1:29" ht="15.75" customHeight="1">
      <c r="A16" s="288"/>
      <c r="B16" s="100"/>
      <c r="C16" s="280"/>
      <c r="D16" s="281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27"/>
      <c r="Y16" s="282"/>
      <c r="Z16" s="283"/>
      <c r="AA16" s="117"/>
      <c r="AB16" s="110"/>
      <c r="AC16" s="278"/>
    </row>
    <row r="17" spans="1:29" ht="15.75" customHeight="1">
      <c r="A17" s="288"/>
      <c r="B17" s="100"/>
      <c r="C17" s="280"/>
      <c r="D17" s="281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27"/>
      <c r="Y17" s="282"/>
      <c r="Z17" s="283"/>
      <c r="AA17" s="117"/>
      <c r="AB17" s="110"/>
      <c r="AC17" s="278"/>
    </row>
    <row r="18" spans="1:29" ht="15.75" customHeight="1">
      <c r="A18" s="288"/>
      <c r="B18" s="100"/>
      <c r="C18" s="280"/>
      <c r="D18" s="281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27"/>
      <c r="Y18" s="282"/>
      <c r="Z18" s="283"/>
      <c r="AA18" s="117"/>
      <c r="AB18" s="110"/>
      <c r="AC18" s="278"/>
    </row>
    <row r="19" spans="1:29" ht="15.75" customHeight="1">
      <c r="A19" s="288"/>
      <c r="B19" s="100"/>
      <c r="C19" s="280"/>
      <c r="D19" s="281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27"/>
      <c r="Y19" s="282"/>
      <c r="Z19" s="283"/>
      <c r="AA19" s="117"/>
      <c r="AB19" s="110"/>
      <c r="AC19" s="278"/>
    </row>
    <row r="20" spans="1:29" ht="15.75" customHeight="1">
      <c r="A20" s="288"/>
      <c r="B20" s="163"/>
      <c r="C20" s="280"/>
      <c r="D20" s="281"/>
      <c r="E20" s="164"/>
      <c r="F20" s="128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119"/>
      <c r="T20" s="120"/>
      <c r="U20" s="130"/>
      <c r="V20" s="131"/>
      <c r="W20" s="126"/>
      <c r="X20" s="127"/>
      <c r="Y20" s="282"/>
      <c r="Z20" s="283"/>
      <c r="AA20" s="165"/>
      <c r="AB20" s="125"/>
      <c r="AC20" s="278"/>
    </row>
    <row r="21" spans="1:29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9">AVERAGE(I5:I20)</f>
        <v>9.8333333333333339</v>
      </c>
      <c r="J21" s="137">
        <f t="shared" si="9"/>
        <v>3233.3333333333335</v>
      </c>
      <c r="K21" s="138">
        <f t="shared" ref="K21" si="10">J21/I21</f>
        <v>328.81355932203388</v>
      </c>
      <c r="L21" s="136">
        <f t="shared" ref="L21:M21" si="11">AVERAGE(L5:L20)</f>
        <v>9.8333333333333339</v>
      </c>
      <c r="M21" s="137">
        <f t="shared" si="11"/>
        <v>2853.0669619319774</v>
      </c>
      <c r="N21" s="138">
        <f>M21/L21</f>
        <v>290.14240290833669</v>
      </c>
      <c r="O21" s="139">
        <f>L21-I21</f>
        <v>0</v>
      </c>
      <c r="P21" s="140">
        <f>N21-K21</f>
        <v>-38.67115641369719</v>
      </c>
      <c r="Q21" s="141">
        <f>N21/K21</f>
        <v>0.88239184389648795</v>
      </c>
      <c r="R21" s="294"/>
      <c r="S21" s="142">
        <f>S5</f>
        <v>0.25017361111111114</v>
      </c>
      <c r="T21" s="143">
        <f>INDEX(T5:T20,COUNTA(T5:T20))</f>
        <v>0.43853009259259257</v>
      </c>
      <c r="U21" s="144"/>
      <c r="V21" s="166"/>
      <c r="W21" s="167"/>
      <c r="X21" s="138"/>
      <c r="Y21" s="285"/>
      <c r="Z21" s="286"/>
      <c r="AA21" s="168">
        <f>M21-J21</f>
        <v>-380.26637140135608</v>
      </c>
      <c r="AB21" s="141">
        <f>M21/J21</f>
        <v>0.88239184389648784</v>
      </c>
      <c r="AC21" s="279"/>
    </row>
    <row r="22" spans="1:29" ht="15.75" customHeight="1">
      <c r="A22" s="297" t="s">
        <v>122</v>
      </c>
      <c r="B22" s="114" t="s">
        <v>114</v>
      </c>
      <c r="C22" s="290" t="s">
        <v>123</v>
      </c>
      <c r="D22" s="291"/>
      <c r="E22" s="147">
        <v>14.03</v>
      </c>
      <c r="F22" s="97">
        <v>899</v>
      </c>
      <c r="G22" s="148">
        <f t="shared" ref="G22:G23" si="12">E22*F22</f>
        <v>12612.97</v>
      </c>
      <c r="H22" s="149"/>
      <c r="I22" s="150">
        <v>6</v>
      </c>
      <c r="J22" s="151">
        <v>2600</v>
      </c>
      <c r="K22" s="152">
        <f>J22/I22</f>
        <v>433.33333333333331</v>
      </c>
      <c r="L22" s="153">
        <v>6</v>
      </c>
      <c r="M22" s="151">
        <f>F22/V22*60</f>
        <v>2340.1301518438172</v>
      </c>
      <c r="N22" s="152">
        <f>M22/L22</f>
        <v>390.02169197396955</v>
      </c>
      <c r="O22" s="154">
        <f>L22-I22</f>
        <v>0</v>
      </c>
      <c r="P22" s="155">
        <f>N22-K22</f>
        <v>-43.311641359363762</v>
      </c>
      <c r="Q22" s="156">
        <f>N22/K22</f>
        <v>0.90005005840146823</v>
      </c>
      <c r="R22" s="292">
        <f>Q38</f>
        <v>0.90006609134144067</v>
      </c>
      <c r="S22" s="157">
        <v>0.29166666666666669</v>
      </c>
      <c r="T22" s="158">
        <v>0.30767361111111113</v>
      </c>
      <c r="U22" s="159"/>
      <c r="V22" s="160">
        <v>23.050000000000004</v>
      </c>
      <c r="W22" s="158"/>
      <c r="X22" s="169"/>
      <c r="Y22" s="295"/>
      <c r="Z22" s="296"/>
      <c r="AA22" s="115">
        <f>M22-J22</f>
        <v>-259.8698481561828</v>
      </c>
      <c r="AB22" s="156">
        <f>M22/J22</f>
        <v>0.90005005840146812</v>
      </c>
      <c r="AC22" s="277">
        <f>AB38</f>
        <v>0.90006609134144056</v>
      </c>
    </row>
    <row r="23" spans="1:29" ht="15.75" customHeight="1">
      <c r="A23" s="298"/>
      <c r="B23" s="100" t="s">
        <v>114</v>
      </c>
      <c r="C23" s="280" t="s">
        <v>124</v>
      </c>
      <c r="D23" s="281"/>
      <c r="E23" s="101">
        <v>14.49</v>
      </c>
      <c r="F23" s="102">
        <v>1096</v>
      </c>
      <c r="G23" s="103">
        <f t="shared" si="12"/>
        <v>15881.04</v>
      </c>
      <c r="H23" s="26"/>
      <c r="I23" s="104">
        <v>6</v>
      </c>
      <c r="J23" s="105">
        <v>2600</v>
      </c>
      <c r="K23" s="106">
        <f t="shared" si="8"/>
        <v>433.33333333333331</v>
      </c>
      <c r="L23" s="107">
        <v>6</v>
      </c>
      <c r="M23" s="105">
        <f>F23/V23*60</f>
        <v>2340.2135231316734</v>
      </c>
      <c r="N23" s="106">
        <f>M23/L23</f>
        <v>390.03558718861223</v>
      </c>
      <c r="O23" s="108">
        <f>L23-I23</f>
        <v>0</v>
      </c>
      <c r="P23" s="109">
        <f>N23-K23</f>
        <v>-43.297746144721089</v>
      </c>
      <c r="Q23" s="110">
        <f>N23/K23</f>
        <v>0.90008212428141288</v>
      </c>
      <c r="R23" s="293"/>
      <c r="S23" s="47">
        <v>0.31111111111111112</v>
      </c>
      <c r="T23" s="48">
        <v>0.330625</v>
      </c>
      <c r="U23" s="111">
        <v>4.9499999999999744</v>
      </c>
      <c r="V23" s="112">
        <v>28.099999999999994</v>
      </c>
      <c r="W23" s="113"/>
      <c r="X23" s="13"/>
      <c r="Y23" s="282"/>
      <c r="Z23" s="283"/>
      <c r="AA23" s="117">
        <f>M23-J23</f>
        <v>-259.78647686832664</v>
      </c>
      <c r="AB23" s="110">
        <f>M23/J23</f>
        <v>0.90008212428141288</v>
      </c>
      <c r="AC23" s="278"/>
    </row>
    <row r="24" spans="1:29" ht="15.75" customHeight="1">
      <c r="A24" s="298"/>
      <c r="B24" s="100"/>
      <c r="C24" s="280"/>
      <c r="D24" s="281"/>
      <c r="E24" s="101"/>
      <c r="F24" s="102"/>
      <c r="G24" s="103"/>
      <c r="H24" s="26"/>
      <c r="I24" s="104"/>
      <c r="J24" s="105"/>
      <c r="K24" s="106"/>
      <c r="L24" s="107"/>
      <c r="M24" s="105"/>
      <c r="N24" s="106"/>
      <c r="O24" s="108"/>
      <c r="P24" s="109"/>
      <c r="Q24" s="110"/>
      <c r="R24" s="293"/>
      <c r="S24" s="47"/>
      <c r="T24" s="48"/>
      <c r="U24" s="111"/>
      <c r="V24" s="112"/>
      <c r="W24" s="113"/>
      <c r="X24" s="13"/>
      <c r="Y24" s="282"/>
      <c r="Z24" s="283"/>
      <c r="AA24" s="117"/>
      <c r="AB24" s="110"/>
      <c r="AC24" s="278"/>
    </row>
    <row r="25" spans="1:29" ht="15.75" customHeight="1">
      <c r="A25" s="298"/>
      <c r="B25" s="100"/>
      <c r="C25" s="280"/>
      <c r="D25" s="281"/>
      <c r="E25" s="101"/>
      <c r="F25" s="102"/>
      <c r="G25" s="103"/>
      <c r="H25" s="26"/>
      <c r="I25" s="104"/>
      <c r="J25" s="105"/>
      <c r="K25" s="106"/>
      <c r="L25" s="107"/>
      <c r="M25" s="105"/>
      <c r="N25" s="106"/>
      <c r="O25" s="108"/>
      <c r="P25" s="109"/>
      <c r="Q25" s="110"/>
      <c r="R25" s="293"/>
      <c r="S25" s="47"/>
      <c r="T25" s="48"/>
      <c r="U25" s="111"/>
      <c r="V25" s="112"/>
      <c r="W25" s="113"/>
      <c r="X25" s="116"/>
      <c r="Y25" s="282"/>
      <c r="Z25" s="283"/>
      <c r="AA25" s="117"/>
      <c r="AB25" s="110"/>
      <c r="AC25" s="278"/>
    </row>
    <row r="26" spans="1:29" ht="15.75" customHeight="1">
      <c r="A26" s="299"/>
      <c r="B26" s="100"/>
      <c r="C26" s="280"/>
      <c r="D26" s="281"/>
      <c r="E26" s="101"/>
      <c r="F26" s="102"/>
      <c r="G26" s="103"/>
      <c r="H26" s="13"/>
      <c r="I26" s="104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3"/>
      <c r="Y26" s="282"/>
      <c r="Z26" s="283"/>
      <c r="AA26" s="117"/>
      <c r="AB26" s="110"/>
      <c r="AC26" s="278"/>
    </row>
    <row r="27" spans="1:29" ht="15.75" customHeight="1">
      <c r="A27" s="299"/>
      <c r="B27" s="100"/>
      <c r="C27" s="280"/>
      <c r="D27" s="281"/>
      <c r="E27" s="101"/>
      <c r="F27" s="102"/>
      <c r="G27" s="121"/>
      <c r="H27" s="122"/>
      <c r="I27" s="104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50"/>
      <c r="Y27" s="282"/>
      <c r="Z27" s="283"/>
      <c r="AA27" s="117"/>
      <c r="AB27" s="110"/>
      <c r="AC27" s="278"/>
    </row>
    <row r="28" spans="1:29" ht="15.75" customHeight="1">
      <c r="A28" s="299"/>
      <c r="B28" s="100"/>
      <c r="C28" s="280"/>
      <c r="D28" s="281"/>
      <c r="E28" s="101"/>
      <c r="F28" s="102"/>
      <c r="G28" s="121"/>
      <c r="H28" s="62"/>
      <c r="I28" s="104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282"/>
      <c r="Z28" s="283"/>
      <c r="AA28" s="117"/>
      <c r="AB28" s="110"/>
      <c r="AC28" s="278"/>
    </row>
    <row r="29" spans="1:29" ht="15.75" customHeight="1">
      <c r="A29" s="299"/>
      <c r="B29" s="100"/>
      <c r="C29" s="280"/>
      <c r="D29" s="281"/>
      <c r="E29" s="101"/>
      <c r="F29" s="102"/>
      <c r="G29" s="121"/>
      <c r="H29" s="62"/>
      <c r="I29" s="104"/>
      <c r="J29" s="105"/>
      <c r="K29" s="106"/>
      <c r="L29" s="118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282"/>
      <c r="Z29" s="283"/>
      <c r="AA29" s="117"/>
      <c r="AB29" s="110"/>
      <c r="AC29" s="278"/>
    </row>
    <row r="30" spans="1:29" ht="15.75" customHeight="1">
      <c r="A30" s="299"/>
      <c r="B30" s="100"/>
      <c r="C30" s="280"/>
      <c r="D30" s="281"/>
      <c r="E30" s="101"/>
      <c r="F30" s="102"/>
      <c r="G30" s="121"/>
      <c r="H30" s="62"/>
      <c r="I30" s="104"/>
      <c r="J30" s="105"/>
      <c r="K30" s="106"/>
      <c r="L30" s="118"/>
      <c r="M30" s="105"/>
      <c r="N30" s="106"/>
      <c r="O30" s="123"/>
      <c r="P30" s="124"/>
      <c r="Q30" s="125"/>
      <c r="R30" s="293"/>
      <c r="S30" s="119"/>
      <c r="T30" s="120"/>
      <c r="U30" s="111"/>
      <c r="V30" s="131"/>
      <c r="W30" s="113"/>
      <c r="X30" s="116"/>
      <c r="Y30" s="282"/>
      <c r="Z30" s="283"/>
      <c r="AA30" s="117"/>
      <c r="AB30" s="110"/>
      <c r="AC30" s="278"/>
    </row>
    <row r="31" spans="1:29" ht="15.75" customHeight="1">
      <c r="A31" s="299"/>
      <c r="B31" s="100"/>
      <c r="C31" s="280"/>
      <c r="D31" s="281"/>
      <c r="E31" s="101"/>
      <c r="F31" s="102"/>
      <c r="G31" s="121"/>
      <c r="H31" s="62"/>
      <c r="I31" s="104"/>
      <c r="J31" s="105"/>
      <c r="K31" s="106"/>
      <c r="L31" s="118"/>
      <c r="M31" s="105"/>
      <c r="N31" s="106"/>
      <c r="O31" s="123"/>
      <c r="P31" s="124"/>
      <c r="Q31" s="125"/>
      <c r="R31" s="293"/>
      <c r="S31" s="119"/>
      <c r="T31" s="120"/>
      <c r="U31" s="111"/>
      <c r="V31" s="131"/>
      <c r="W31" s="126"/>
      <c r="X31" s="127"/>
      <c r="Y31" s="282"/>
      <c r="Z31" s="283"/>
      <c r="AA31" s="117"/>
      <c r="AB31" s="110"/>
      <c r="AC31" s="278"/>
    </row>
    <row r="32" spans="1:29" ht="15.75" customHeight="1">
      <c r="A32" s="299"/>
      <c r="B32" s="100"/>
      <c r="C32" s="280"/>
      <c r="D32" s="281"/>
      <c r="E32" s="101"/>
      <c r="F32" s="102"/>
      <c r="G32" s="121"/>
      <c r="H32" s="62"/>
      <c r="I32" s="104"/>
      <c r="J32" s="105"/>
      <c r="K32" s="106"/>
      <c r="L32" s="118"/>
      <c r="M32" s="105"/>
      <c r="N32" s="106"/>
      <c r="O32" s="123"/>
      <c r="P32" s="124"/>
      <c r="Q32" s="125"/>
      <c r="R32" s="293"/>
      <c r="S32" s="119"/>
      <c r="T32" s="120"/>
      <c r="U32" s="111"/>
      <c r="V32" s="131"/>
      <c r="W32" s="126"/>
      <c r="X32" s="127"/>
      <c r="Y32" s="282"/>
      <c r="Z32" s="283"/>
      <c r="AA32" s="117"/>
      <c r="AB32" s="110"/>
      <c r="AC32" s="278"/>
    </row>
    <row r="33" spans="1:29" ht="15.75" customHeight="1">
      <c r="A33" s="299"/>
      <c r="B33" s="100"/>
      <c r="C33" s="280"/>
      <c r="D33" s="281"/>
      <c r="E33" s="101"/>
      <c r="F33" s="102"/>
      <c r="G33" s="121"/>
      <c r="H33" s="62"/>
      <c r="I33" s="104"/>
      <c r="J33" s="105"/>
      <c r="K33" s="106"/>
      <c r="L33" s="118"/>
      <c r="M33" s="105"/>
      <c r="N33" s="106"/>
      <c r="O33" s="123"/>
      <c r="P33" s="124"/>
      <c r="Q33" s="125"/>
      <c r="R33" s="293"/>
      <c r="S33" s="119"/>
      <c r="T33" s="120"/>
      <c r="U33" s="111"/>
      <c r="V33" s="131"/>
      <c r="W33" s="126"/>
      <c r="X33" s="127"/>
      <c r="Y33" s="282"/>
      <c r="Z33" s="283"/>
      <c r="AA33" s="117"/>
      <c r="AB33" s="110"/>
      <c r="AC33" s="278"/>
    </row>
    <row r="34" spans="1:29" ht="15.75" customHeight="1">
      <c r="A34" s="299"/>
      <c r="B34" s="100"/>
      <c r="C34" s="280"/>
      <c r="D34" s="281"/>
      <c r="E34" s="101"/>
      <c r="F34" s="102"/>
      <c r="G34" s="121"/>
      <c r="H34" s="62"/>
      <c r="I34" s="104"/>
      <c r="J34" s="105"/>
      <c r="K34" s="106"/>
      <c r="L34" s="118"/>
      <c r="M34" s="105"/>
      <c r="N34" s="106"/>
      <c r="O34" s="123"/>
      <c r="P34" s="124"/>
      <c r="Q34" s="125"/>
      <c r="R34" s="293"/>
      <c r="S34" s="119"/>
      <c r="T34" s="120"/>
      <c r="U34" s="111"/>
      <c r="V34" s="131"/>
      <c r="W34" s="126"/>
      <c r="X34" s="127"/>
      <c r="Y34" s="282"/>
      <c r="Z34" s="283"/>
      <c r="AA34" s="117"/>
      <c r="AB34" s="110"/>
      <c r="AC34" s="278"/>
    </row>
    <row r="35" spans="1:29" ht="15.75" customHeight="1">
      <c r="A35" s="299"/>
      <c r="B35" s="100"/>
      <c r="C35" s="280"/>
      <c r="D35" s="281"/>
      <c r="E35" s="101"/>
      <c r="F35" s="102"/>
      <c r="G35" s="121"/>
      <c r="H35" s="62"/>
      <c r="I35" s="104"/>
      <c r="J35" s="105"/>
      <c r="K35" s="106"/>
      <c r="L35" s="118"/>
      <c r="M35" s="105"/>
      <c r="N35" s="106"/>
      <c r="O35" s="123"/>
      <c r="P35" s="124"/>
      <c r="Q35" s="125"/>
      <c r="R35" s="293"/>
      <c r="S35" s="119"/>
      <c r="T35" s="120"/>
      <c r="U35" s="111"/>
      <c r="V35" s="131"/>
      <c r="W35" s="126"/>
      <c r="X35" s="127"/>
      <c r="Y35" s="282"/>
      <c r="Z35" s="283"/>
      <c r="AA35" s="117"/>
      <c r="AB35" s="110"/>
      <c r="AC35" s="278"/>
    </row>
    <row r="36" spans="1:29" ht="15.75" customHeight="1">
      <c r="A36" s="299"/>
      <c r="B36" s="100"/>
      <c r="C36" s="280"/>
      <c r="D36" s="281"/>
      <c r="E36" s="101"/>
      <c r="F36" s="102"/>
      <c r="G36" s="121"/>
      <c r="H36" s="62"/>
      <c r="I36" s="104"/>
      <c r="J36" s="105"/>
      <c r="K36" s="106"/>
      <c r="L36" s="118"/>
      <c r="M36" s="105"/>
      <c r="N36" s="106"/>
      <c r="O36" s="123"/>
      <c r="P36" s="124"/>
      <c r="Q36" s="125"/>
      <c r="R36" s="293"/>
      <c r="S36" s="119"/>
      <c r="T36" s="120"/>
      <c r="U36" s="111"/>
      <c r="V36" s="131"/>
      <c r="W36" s="126"/>
      <c r="X36" s="127"/>
      <c r="Y36" s="282"/>
      <c r="Z36" s="283"/>
      <c r="AA36" s="117"/>
      <c r="AB36" s="110"/>
      <c r="AC36" s="278"/>
    </row>
    <row r="37" spans="1:29" ht="15.75" customHeight="1">
      <c r="A37" s="299"/>
      <c r="B37" s="100"/>
      <c r="C37" s="280"/>
      <c r="D37" s="281"/>
      <c r="E37" s="170"/>
      <c r="F37" s="102"/>
      <c r="G37" s="129"/>
      <c r="H37" s="62"/>
      <c r="I37" s="104"/>
      <c r="J37" s="105"/>
      <c r="K37" s="106"/>
      <c r="L37" s="118"/>
      <c r="M37" s="105"/>
      <c r="N37" s="106"/>
      <c r="O37" s="123"/>
      <c r="P37" s="124"/>
      <c r="Q37" s="125"/>
      <c r="R37" s="293"/>
      <c r="S37" s="119"/>
      <c r="T37" s="120"/>
      <c r="U37" s="130"/>
      <c r="V37" s="131"/>
      <c r="W37" s="126"/>
      <c r="X37" s="127"/>
      <c r="Y37" s="282"/>
      <c r="Z37" s="283"/>
      <c r="AA37" s="165"/>
      <c r="AB37" s="125"/>
      <c r="AC37" s="278"/>
    </row>
    <row r="38" spans="1:29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13">AVERAGE(I22:I37)</f>
        <v>6</v>
      </c>
      <c r="J38" s="137">
        <f t="shared" si="13"/>
        <v>2600</v>
      </c>
      <c r="K38" s="138">
        <f t="shared" ref="K38" si="14">J38/I38</f>
        <v>433.33333333333331</v>
      </c>
      <c r="L38" s="136">
        <f t="shared" ref="L38:M38" si="15">AVERAGE(L22:L37)</f>
        <v>6</v>
      </c>
      <c r="M38" s="137">
        <f t="shared" si="15"/>
        <v>2340.1718374877455</v>
      </c>
      <c r="N38" s="138">
        <f>M38/L38</f>
        <v>390.02863958129092</v>
      </c>
      <c r="O38" s="139">
        <f>L38-I38</f>
        <v>0</v>
      </c>
      <c r="P38" s="140">
        <f>N38-K38</f>
        <v>-43.304693752042397</v>
      </c>
      <c r="Q38" s="141">
        <f>N38/K38</f>
        <v>0.90006609134144067</v>
      </c>
      <c r="R38" s="294"/>
      <c r="S38" s="142">
        <f>S22</f>
        <v>0.29166666666666669</v>
      </c>
      <c r="T38" s="143">
        <f>INDEX(T22:T37,COUNTA(T22:T37))</f>
        <v>0.330625</v>
      </c>
      <c r="U38" s="144"/>
      <c r="V38" s="166"/>
      <c r="W38" s="167"/>
      <c r="X38" s="138"/>
      <c r="Y38" s="285"/>
      <c r="Z38" s="286"/>
      <c r="AA38" s="168">
        <f>M38-J38</f>
        <v>-259.82816251225449</v>
      </c>
      <c r="AB38" s="141">
        <f>M38/J38</f>
        <v>0.90006609134144056</v>
      </c>
      <c r="AC38" s="279"/>
    </row>
    <row r="39" spans="1:29" ht="15.75" customHeight="1">
      <c r="A39" s="287" t="s">
        <v>125</v>
      </c>
      <c r="B39" s="114" t="s">
        <v>120</v>
      </c>
      <c r="C39" s="290" t="s">
        <v>199</v>
      </c>
      <c r="D39" s="291"/>
      <c r="E39" s="147">
        <v>18.53</v>
      </c>
      <c r="F39" s="97">
        <v>3471</v>
      </c>
      <c r="G39" s="148">
        <f t="shared" ref="G39" si="16">E39*F39</f>
        <v>64317.630000000005</v>
      </c>
      <c r="H39" s="149"/>
      <c r="I39" s="150">
        <v>3</v>
      </c>
      <c r="J39" s="151">
        <v>3300</v>
      </c>
      <c r="K39" s="152">
        <f>J39/I39</f>
        <v>1100</v>
      </c>
      <c r="L39" s="153">
        <v>3</v>
      </c>
      <c r="M39" s="151">
        <f>F39/V39*60</f>
        <v>2971.6052318668262</v>
      </c>
      <c r="N39" s="152">
        <f>M39/L39</f>
        <v>990.53507728894203</v>
      </c>
      <c r="O39" s="154">
        <f>L39-I39</f>
        <v>0</v>
      </c>
      <c r="P39" s="155">
        <f>N39-K39</f>
        <v>-109.46492271105797</v>
      </c>
      <c r="Q39" s="156">
        <f>N39/K39</f>
        <v>0.90048643389903826</v>
      </c>
      <c r="R39" s="292">
        <f>Q55</f>
        <v>0.90048643389903826</v>
      </c>
      <c r="S39" s="157">
        <v>0.35416666666666669</v>
      </c>
      <c r="T39" s="158">
        <v>0.40283564814814815</v>
      </c>
      <c r="U39" s="159"/>
      <c r="V39" s="160">
        <v>70.083333333333314</v>
      </c>
      <c r="W39" s="161"/>
      <c r="X39" s="162"/>
      <c r="Y39" s="295"/>
      <c r="Z39" s="296"/>
      <c r="AA39" s="115">
        <f>M39-J39</f>
        <v>-328.39476813317378</v>
      </c>
      <c r="AB39" s="156">
        <f>M39/J39</f>
        <v>0.90048643389903826</v>
      </c>
      <c r="AC39" s="277">
        <f>AB55</f>
        <v>0.90048643389903826</v>
      </c>
    </row>
    <row r="40" spans="1:29" ht="15.75" customHeight="1">
      <c r="A40" s="288"/>
      <c r="B40" s="100"/>
      <c r="C40" s="280"/>
      <c r="D40" s="281"/>
      <c r="E40" s="101"/>
      <c r="F40" s="102"/>
      <c r="G40" s="103"/>
      <c r="H40" s="26"/>
      <c r="I40" s="104"/>
      <c r="J40" s="105"/>
      <c r="K40" s="106"/>
      <c r="L40" s="107"/>
      <c r="M40" s="105"/>
      <c r="N40" s="106"/>
      <c r="O40" s="108"/>
      <c r="P40" s="109"/>
      <c r="Q40" s="110"/>
      <c r="R40" s="293"/>
      <c r="S40" s="47"/>
      <c r="T40" s="48"/>
      <c r="U40" s="111"/>
      <c r="V40" s="112"/>
      <c r="W40" s="113"/>
      <c r="X40" s="116"/>
      <c r="Y40" s="282"/>
      <c r="Z40" s="283"/>
      <c r="AA40" s="117"/>
      <c r="AB40" s="110"/>
      <c r="AC40" s="278"/>
    </row>
    <row r="41" spans="1:29" ht="15.75" customHeight="1">
      <c r="A41" s="288"/>
      <c r="B41" s="100"/>
      <c r="C41" s="280"/>
      <c r="D41" s="281"/>
      <c r="E41" s="101"/>
      <c r="F41" s="102"/>
      <c r="G41" s="103"/>
      <c r="H41" s="26"/>
      <c r="I41" s="104"/>
      <c r="J41" s="105"/>
      <c r="K41" s="106"/>
      <c r="L41" s="107"/>
      <c r="M41" s="105"/>
      <c r="N41" s="106"/>
      <c r="O41" s="108"/>
      <c r="P41" s="109"/>
      <c r="Q41" s="110"/>
      <c r="R41" s="293"/>
      <c r="S41" s="47"/>
      <c r="T41" s="48"/>
      <c r="U41" s="111"/>
      <c r="V41" s="112"/>
      <c r="W41" s="113"/>
      <c r="X41" s="116"/>
      <c r="Y41" s="282"/>
      <c r="Z41" s="283"/>
      <c r="AA41" s="117"/>
      <c r="AB41" s="110"/>
      <c r="AC41" s="278"/>
    </row>
    <row r="42" spans="1:29" ht="15.75" customHeight="1">
      <c r="A42" s="288"/>
      <c r="B42" s="100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282"/>
      <c r="Z42" s="283"/>
      <c r="AA42" s="117"/>
      <c r="AB42" s="110"/>
      <c r="AC42" s="278"/>
    </row>
    <row r="43" spans="1:29" ht="15.75" customHeight="1">
      <c r="A43" s="288"/>
      <c r="B43" s="100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282"/>
      <c r="Z43" s="283"/>
      <c r="AA43" s="117"/>
      <c r="AB43" s="110"/>
      <c r="AC43" s="278"/>
    </row>
    <row r="44" spans="1:29" ht="15.75" customHeight="1">
      <c r="A44" s="288"/>
      <c r="B44" s="100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282"/>
      <c r="Z44" s="283"/>
      <c r="AA44" s="117"/>
      <c r="AB44" s="110"/>
      <c r="AC44" s="278"/>
    </row>
    <row r="45" spans="1:29" ht="15.75" customHeight="1">
      <c r="A45" s="288"/>
      <c r="B45" s="100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47"/>
      <c r="T45" s="48"/>
      <c r="U45" s="111"/>
      <c r="V45" s="112"/>
      <c r="W45" s="113"/>
      <c r="X45" s="116"/>
      <c r="Y45" s="282"/>
      <c r="Z45" s="283"/>
      <c r="AA45" s="117"/>
      <c r="AB45" s="110"/>
      <c r="AC45" s="278"/>
    </row>
    <row r="46" spans="1:29" ht="15.75" customHeight="1">
      <c r="A46" s="288"/>
      <c r="B46" s="100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47"/>
      <c r="T46" s="48"/>
      <c r="U46" s="111"/>
      <c r="V46" s="112"/>
      <c r="W46" s="113"/>
      <c r="X46" s="116"/>
      <c r="Y46" s="282"/>
      <c r="Z46" s="283"/>
      <c r="AA46" s="117"/>
      <c r="AB46" s="110"/>
      <c r="AC46" s="278"/>
    </row>
    <row r="47" spans="1:29" ht="15.75" customHeight="1">
      <c r="A47" s="288"/>
      <c r="B47" s="100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47"/>
      <c r="T47" s="48"/>
      <c r="U47" s="111"/>
      <c r="V47" s="112"/>
      <c r="W47" s="113"/>
      <c r="X47" s="116"/>
      <c r="Y47" s="282"/>
      <c r="Z47" s="283"/>
      <c r="AA47" s="117"/>
      <c r="AB47" s="110"/>
      <c r="AC47" s="278"/>
    </row>
    <row r="48" spans="1:29" ht="15.75" customHeight="1">
      <c r="A48" s="288"/>
      <c r="B48" s="100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47"/>
      <c r="T48" s="48"/>
      <c r="U48" s="111"/>
      <c r="V48" s="112"/>
      <c r="W48" s="113"/>
      <c r="X48" s="116"/>
      <c r="Y48" s="282"/>
      <c r="Z48" s="283"/>
      <c r="AA48" s="117"/>
      <c r="AB48" s="110"/>
      <c r="AC48" s="278"/>
    </row>
    <row r="49" spans="1:29" ht="15.75" customHeight="1">
      <c r="A49" s="288"/>
      <c r="B49" s="100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47"/>
      <c r="T49" s="48"/>
      <c r="U49" s="111"/>
      <c r="V49" s="112"/>
      <c r="W49" s="113"/>
      <c r="X49" s="116"/>
      <c r="Y49" s="282"/>
      <c r="Z49" s="283"/>
      <c r="AA49" s="117"/>
      <c r="AB49" s="110"/>
      <c r="AC49" s="278"/>
    </row>
    <row r="50" spans="1:29" ht="15.75" customHeight="1">
      <c r="A50" s="288"/>
      <c r="B50" s="100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47"/>
      <c r="T50" s="48"/>
      <c r="U50" s="111"/>
      <c r="V50" s="112"/>
      <c r="W50" s="113"/>
      <c r="X50" s="116"/>
      <c r="Y50" s="282"/>
      <c r="Z50" s="283"/>
      <c r="AA50" s="117"/>
      <c r="AB50" s="110"/>
      <c r="AC50" s="278"/>
    </row>
    <row r="51" spans="1:29" ht="15.75" customHeight="1">
      <c r="A51" s="288"/>
      <c r="B51" s="100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47"/>
      <c r="T51" s="48"/>
      <c r="U51" s="111"/>
      <c r="V51" s="112"/>
      <c r="W51" s="113"/>
      <c r="X51" s="116"/>
      <c r="Y51" s="282"/>
      <c r="Z51" s="283"/>
      <c r="AA51" s="117"/>
      <c r="AB51" s="110"/>
      <c r="AC51" s="278"/>
    </row>
    <row r="52" spans="1:29" ht="15.75" customHeight="1">
      <c r="A52" s="288"/>
      <c r="B52" s="100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47"/>
      <c r="T52" s="48"/>
      <c r="U52" s="111"/>
      <c r="V52" s="112"/>
      <c r="W52" s="113"/>
      <c r="X52" s="116"/>
      <c r="Y52" s="282"/>
      <c r="Z52" s="283"/>
      <c r="AA52" s="117"/>
      <c r="AB52" s="110"/>
      <c r="AC52" s="278"/>
    </row>
    <row r="53" spans="1:29" ht="15.75" customHeight="1">
      <c r="A53" s="288"/>
      <c r="B53" s="100"/>
      <c r="C53" s="280"/>
      <c r="D53" s="281"/>
      <c r="E53" s="101"/>
      <c r="F53" s="102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47"/>
      <c r="T53" s="48"/>
      <c r="U53" s="111"/>
      <c r="V53" s="112"/>
      <c r="W53" s="113"/>
      <c r="X53" s="116"/>
      <c r="Y53" s="282"/>
      <c r="Z53" s="283"/>
      <c r="AA53" s="117"/>
      <c r="AB53" s="110"/>
      <c r="AC53" s="278"/>
    </row>
    <row r="54" spans="1:29" ht="15.75" customHeight="1">
      <c r="A54" s="288"/>
      <c r="B54" s="100"/>
      <c r="C54" s="280"/>
      <c r="D54" s="281"/>
      <c r="E54" s="170"/>
      <c r="F54" s="102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282"/>
      <c r="Z54" s="283"/>
      <c r="AA54" s="165"/>
      <c r="AB54" s="125"/>
      <c r="AC54" s="278"/>
    </row>
    <row r="55" spans="1:29" ht="15.75" customHeight="1" thickBot="1">
      <c r="A55" s="289"/>
      <c r="B55" s="133" t="s">
        <v>117</v>
      </c>
      <c r="C55" s="284"/>
      <c r="D55" s="284"/>
      <c r="E55" s="134"/>
      <c r="F55" s="99"/>
      <c r="G55" s="135"/>
      <c r="H55" s="69"/>
      <c r="I55" s="136">
        <f t="shared" ref="I55:J55" si="17">AVERAGE(I39:I54)</f>
        <v>3</v>
      </c>
      <c r="J55" s="137">
        <f t="shared" si="17"/>
        <v>3300</v>
      </c>
      <c r="K55" s="138">
        <f t="shared" ref="K55" si="18">J55/I55</f>
        <v>1100</v>
      </c>
      <c r="L55" s="136">
        <f t="shared" ref="L55:M55" si="19">AVERAGE(L39:L54)</f>
        <v>3</v>
      </c>
      <c r="M55" s="137">
        <f t="shared" si="19"/>
        <v>2971.6052318668262</v>
      </c>
      <c r="N55" s="138">
        <f t="shared" ref="N55:N60" si="20">M55/L55</f>
        <v>990.53507728894203</v>
      </c>
      <c r="O55" s="139">
        <f t="shared" ref="O55:O60" si="21">L55-I55</f>
        <v>0</v>
      </c>
      <c r="P55" s="140">
        <f t="shared" ref="P55:P60" si="22">N55-K55</f>
        <v>-109.46492271105797</v>
      </c>
      <c r="Q55" s="141">
        <f t="shared" ref="Q55:Q60" si="23">N55/K55</f>
        <v>0.90048643389903826</v>
      </c>
      <c r="R55" s="294"/>
      <c r="S55" s="142">
        <f>S39</f>
        <v>0.35416666666666669</v>
      </c>
      <c r="T55" s="143">
        <f>INDEX(T39:T54,COUNTA(T39:T54))</f>
        <v>0.40283564814814815</v>
      </c>
      <c r="U55" s="144"/>
      <c r="V55" s="166"/>
      <c r="W55" s="99"/>
      <c r="X55" s="69"/>
      <c r="Y55" s="285"/>
      <c r="Z55" s="286"/>
      <c r="AA55" s="168">
        <f t="shared" ref="AA55:AA60" si="24">M55-J55</f>
        <v>-328.39476813317378</v>
      </c>
      <c r="AB55" s="141">
        <f t="shared" ref="AB55:AB60" si="25">M55/J55</f>
        <v>0.90048643389903826</v>
      </c>
      <c r="AC55" s="279"/>
    </row>
    <row r="56" spans="1:29" ht="15.75" customHeight="1">
      <c r="A56" s="297" t="s">
        <v>71</v>
      </c>
      <c r="B56" s="114" t="s">
        <v>120</v>
      </c>
      <c r="C56" s="290" t="s">
        <v>129</v>
      </c>
      <c r="D56" s="291"/>
      <c r="E56" s="147">
        <v>18.18</v>
      </c>
      <c r="F56" s="97">
        <v>1339</v>
      </c>
      <c r="G56" s="148">
        <f t="shared" ref="G56:G60" si="26">E56*F56</f>
        <v>24343.02</v>
      </c>
      <c r="H56" s="149"/>
      <c r="I56" s="150">
        <v>3</v>
      </c>
      <c r="J56" s="151">
        <v>3600</v>
      </c>
      <c r="K56" s="152">
        <f>J56/I56</f>
        <v>1200</v>
      </c>
      <c r="L56" s="153">
        <v>3</v>
      </c>
      <c r="M56" s="151">
        <f>F56/V56*60</f>
        <v>3179.6833773087101</v>
      </c>
      <c r="N56" s="152">
        <f t="shared" si="20"/>
        <v>1059.8944591029033</v>
      </c>
      <c r="O56" s="154">
        <f t="shared" si="21"/>
        <v>0</v>
      </c>
      <c r="P56" s="155">
        <f t="shared" si="22"/>
        <v>-140.10554089709672</v>
      </c>
      <c r="Q56" s="156">
        <f t="shared" si="23"/>
        <v>0.88324538258575269</v>
      </c>
      <c r="R56" s="292">
        <f>Q72</f>
        <v>0.88740063571979233</v>
      </c>
      <c r="S56" s="157">
        <v>0.25</v>
      </c>
      <c r="T56" s="158">
        <v>0.26754629629629628</v>
      </c>
      <c r="U56" s="159"/>
      <c r="V56" s="160">
        <v>25.266666666666644</v>
      </c>
      <c r="W56" s="161"/>
      <c r="X56" s="162"/>
      <c r="Y56" s="295"/>
      <c r="Z56" s="296"/>
      <c r="AA56" s="115">
        <f t="shared" si="24"/>
        <v>-420.31662269128992</v>
      </c>
      <c r="AB56" s="156">
        <f t="shared" si="25"/>
        <v>0.8832453825857528</v>
      </c>
      <c r="AC56" s="277">
        <f>AB72</f>
        <v>0.88740063571979233</v>
      </c>
    </row>
    <row r="57" spans="1:29" ht="15.75" customHeight="1">
      <c r="A57" s="298"/>
      <c r="B57" s="100" t="s">
        <v>120</v>
      </c>
      <c r="C57" s="280" t="s">
        <v>131</v>
      </c>
      <c r="D57" s="281"/>
      <c r="E57" s="101">
        <v>18.18</v>
      </c>
      <c r="F57" s="102">
        <v>2475</v>
      </c>
      <c r="G57" s="103">
        <f t="shared" si="26"/>
        <v>44995.5</v>
      </c>
      <c r="H57" s="26"/>
      <c r="I57" s="104">
        <v>3</v>
      </c>
      <c r="J57" s="105">
        <v>3600</v>
      </c>
      <c r="K57" s="106">
        <f t="shared" ref="K57:K95" si="27">J57/I57</f>
        <v>1200</v>
      </c>
      <c r="L57" s="107">
        <v>3</v>
      </c>
      <c r="M57" s="105">
        <f>F57/V57*60</f>
        <v>3175.3385602280837</v>
      </c>
      <c r="N57" s="106">
        <f t="shared" si="20"/>
        <v>1058.4461867426946</v>
      </c>
      <c r="O57" s="108">
        <f t="shared" si="21"/>
        <v>0</v>
      </c>
      <c r="P57" s="109">
        <f t="shared" si="22"/>
        <v>-141.55381325730536</v>
      </c>
      <c r="Q57" s="110">
        <f t="shared" si="23"/>
        <v>0.88203848895224557</v>
      </c>
      <c r="R57" s="293"/>
      <c r="S57" s="47">
        <v>0.27793981481481483</v>
      </c>
      <c r="T57" s="48">
        <v>0.31041666666666667</v>
      </c>
      <c r="U57" s="111">
        <v>14.966666666666715</v>
      </c>
      <c r="V57" s="112">
        <v>46.766666666666652</v>
      </c>
      <c r="W57" s="113"/>
      <c r="X57" s="116"/>
      <c r="Y57" s="282"/>
      <c r="Z57" s="283"/>
      <c r="AA57" s="117">
        <f t="shared" si="24"/>
        <v>-424.66143977191632</v>
      </c>
      <c r="AB57" s="110">
        <f t="shared" si="25"/>
        <v>0.88203848895224546</v>
      </c>
      <c r="AC57" s="278"/>
    </row>
    <row r="58" spans="1:29" ht="15.75" customHeight="1">
      <c r="A58" s="298"/>
      <c r="B58" s="100" t="s">
        <v>120</v>
      </c>
      <c r="C58" s="280" t="s">
        <v>126</v>
      </c>
      <c r="D58" s="281"/>
      <c r="E58" s="101">
        <v>22.28</v>
      </c>
      <c r="F58" s="102">
        <v>1286</v>
      </c>
      <c r="G58" s="103">
        <f t="shared" si="26"/>
        <v>28652.080000000002</v>
      </c>
      <c r="H58" s="26"/>
      <c r="I58" s="104">
        <v>5</v>
      </c>
      <c r="J58" s="105">
        <v>3300</v>
      </c>
      <c r="K58" s="106">
        <f t="shared" si="27"/>
        <v>660</v>
      </c>
      <c r="L58" s="107">
        <v>5</v>
      </c>
      <c r="M58" s="105">
        <f>F58/V58*60</f>
        <v>2946.9127943984736</v>
      </c>
      <c r="N58" s="106">
        <f t="shared" si="20"/>
        <v>589.38255887969467</v>
      </c>
      <c r="O58" s="108">
        <f t="shared" si="21"/>
        <v>0</v>
      </c>
      <c r="P58" s="109">
        <f t="shared" si="22"/>
        <v>-70.61744112030533</v>
      </c>
      <c r="Q58" s="110">
        <f t="shared" si="23"/>
        <v>0.89300387709044649</v>
      </c>
      <c r="R58" s="293"/>
      <c r="S58" s="47">
        <v>0.3215277777777778</v>
      </c>
      <c r="T58" s="48">
        <v>0.33971064814814816</v>
      </c>
      <c r="U58" s="111">
        <v>16.000000000000021</v>
      </c>
      <c r="V58" s="112">
        <v>26.183333333333323</v>
      </c>
      <c r="W58" s="113"/>
      <c r="X58" s="116"/>
      <c r="Y58" s="282"/>
      <c r="Z58" s="283"/>
      <c r="AA58" s="117">
        <f t="shared" si="24"/>
        <v>-353.08720560152642</v>
      </c>
      <c r="AB58" s="110">
        <f t="shared" si="25"/>
        <v>0.89300387709044649</v>
      </c>
      <c r="AC58" s="278"/>
    </row>
    <row r="59" spans="1:29" ht="15.75" customHeight="1">
      <c r="A59" s="298"/>
      <c r="B59" s="100" t="s">
        <v>120</v>
      </c>
      <c r="C59" s="280" t="s">
        <v>130</v>
      </c>
      <c r="D59" s="281"/>
      <c r="E59" s="101">
        <v>14.03</v>
      </c>
      <c r="F59" s="102">
        <v>4736</v>
      </c>
      <c r="G59" s="103">
        <f t="shared" si="26"/>
        <v>66446.080000000002</v>
      </c>
      <c r="H59" s="26"/>
      <c r="I59" s="104">
        <v>3</v>
      </c>
      <c r="J59" s="105">
        <v>3000</v>
      </c>
      <c r="K59" s="106">
        <f t="shared" si="27"/>
        <v>1000</v>
      </c>
      <c r="L59" s="107">
        <v>3</v>
      </c>
      <c r="M59" s="105">
        <f>F59/V59*60</f>
        <v>2699.430018999366</v>
      </c>
      <c r="N59" s="106">
        <f t="shared" si="20"/>
        <v>899.81000633312203</v>
      </c>
      <c r="O59" s="108">
        <f t="shared" si="21"/>
        <v>0</v>
      </c>
      <c r="P59" s="109">
        <f t="shared" si="22"/>
        <v>-100.18999366687797</v>
      </c>
      <c r="Q59" s="110">
        <f t="shared" si="23"/>
        <v>0.89981000633312203</v>
      </c>
      <c r="R59" s="293"/>
      <c r="S59" s="47">
        <v>0.35</v>
      </c>
      <c r="T59" s="48">
        <v>0.42310185185185184</v>
      </c>
      <c r="U59" s="111">
        <v>14.816666666666611</v>
      </c>
      <c r="V59" s="112">
        <v>105.26666666666668</v>
      </c>
      <c r="W59" s="113"/>
      <c r="X59" s="116"/>
      <c r="Y59" s="282"/>
      <c r="Z59" s="283"/>
      <c r="AA59" s="117">
        <f t="shared" si="24"/>
        <v>-300.56998100063402</v>
      </c>
      <c r="AB59" s="110">
        <f t="shared" si="25"/>
        <v>0.89981000633312203</v>
      </c>
      <c r="AC59" s="278"/>
    </row>
    <row r="60" spans="1:29" ht="15.75" customHeight="1">
      <c r="A60" s="299"/>
      <c r="B60" s="100" t="s">
        <v>120</v>
      </c>
      <c r="C60" s="280" t="s">
        <v>132</v>
      </c>
      <c r="D60" s="281"/>
      <c r="E60" s="101">
        <v>14.28</v>
      </c>
      <c r="F60" s="102">
        <v>6706</v>
      </c>
      <c r="G60" s="103">
        <f t="shared" si="26"/>
        <v>95761.68</v>
      </c>
      <c r="H60" s="13"/>
      <c r="I60" s="104">
        <v>3</v>
      </c>
      <c r="J60" s="105">
        <v>3600</v>
      </c>
      <c r="K60" s="106">
        <f t="shared" si="27"/>
        <v>1200</v>
      </c>
      <c r="L60" s="107">
        <v>3</v>
      </c>
      <c r="M60" s="105">
        <f>F60/V60*60</f>
        <v>3173.1861198738152</v>
      </c>
      <c r="N60" s="106">
        <f t="shared" si="20"/>
        <v>1057.7287066246051</v>
      </c>
      <c r="O60" s="108">
        <f t="shared" si="21"/>
        <v>0</v>
      </c>
      <c r="P60" s="109">
        <f t="shared" si="22"/>
        <v>-142.27129337539486</v>
      </c>
      <c r="Q60" s="110">
        <f t="shared" si="23"/>
        <v>0.88144058885383758</v>
      </c>
      <c r="R60" s="293"/>
      <c r="S60" s="47">
        <v>0.4334722222222222</v>
      </c>
      <c r="T60" s="48">
        <v>0.52152777777777781</v>
      </c>
      <c r="U60" s="111">
        <v>14.933333333333323</v>
      </c>
      <c r="V60" s="112">
        <v>126.80000000000008</v>
      </c>
      <c r="W60" s="113"/>
      <c r="X60" s="116"/>
      <c r="Y60" s="282"/>
      <c r="Z60" s="283"/>
      <c r="AA60" s="117">
        <f t="shared" si="24"/>
        <v>-426.81388012618481</v>
      </c>
      <c r="AB60" s="110">
        <f t="shared" si="25"/>
        <v>0.88144058885383758</v>
      </c>
      <c r="AC60" s="278"/>
    </row>
    <row r="61" spans="1:29" ht="15.75" customHeight="1">
      <c r="A61" s="299"/>
      <c r="B61" s="100"/>
      <c r="C61" s="280"/>
      <c r="D61" s="281"/>
      <c r="E61" s="101"/>
      <c r="F61" s="102"/>
      <c r="G61" s="121"/>
      <c r="H61" s="122"/>
      <c r="I61" s="104"/>
      <c r="J61" s="105"/>
      <c r="K61" s="106"/>
      <c r="L61" s="107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282"/>
      <c r="Z61" s="283"/>
      <c r="AA61" s="117"/>
      <c r="AB61" s="110"/>
      <c r="AC61" s="278"/>
    </row>
    <row r="62" spans="1:29" ht="15.75" customHeight="1">
      <c r="A62" s="299"/>
      <c r="B62" s="100"/>
      <c r="C62" s="280"/>
      <c r="D62" s="281"/>
      <c r="E62" s="101"/>
      <c r="F62" s="102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282"/>
      <c r="Z62" s="283"/>
      <c r="AA62" s="117"/>
      <c r="AB62" s="110"/>
      <c r="AC62" s="278"/>
    </row>
    <row r="63" spans="1:29" ht="15.75" customHeight="1">
      <c r="A63" s="299"/>
      <c r="B63" s="100"/>
      <c r="C63" s="280"/>
      <c r="D63" s="281"/>
      <c r="E63" s="101"/>
      <c r="F63" s="102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282"/>
      <c r="Z63" s="283"/>
      <c r="AA63" s="117"/>
      <c r="AB63" s="110"/>
      <c r="AC63" s="278"/>
    </row>
    <row r="64" spans="1:29" ht="15.75" customHeight="1">
      <c r="A64" s="299"/>
      <c r="B64" s="100"/>
      <c r="C64" s="280"/>
      <c r="D64" s="281"/>
      <c r="E64" s="101"/>
      <c r="F64" s="102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282"/>
      <c r="Z64" s="283"/>
      <c r="AA64" s="117"/>
      <c r="AB64" s="110"/>
      <c r="AC64" s="278"/>
    </row>
    <row r="65" spans="1:29" ht="15.75" customHeight="1">
      <c r="A65" s="299"/>
      <c r="B65" s="100"/>
      <c r="C65" s="280"/>
      <c r="D65" s="281"/>
      <c r="E65" s="101"/>
      <c r="F65" s="102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282"/>
      <c r="Z65" s="283"/>
      <c r="AA65" s="117"/>
      <c r="AB65" s="110"/>
      <c r="AC65" s="278"/>
    </row>
    <row r="66" spans="1:29" ht="15.75" customHeight="1">
      <c r="A66" s="299"/>
      <c r="B66" s="100"/>
      <c r="C66" s="280"/>
      <c r="D66" s="281"/>
      <c r="E66" s="101"/>
      <c r="F66" s="102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26"/>
      <c r="X66" s="127"/>
      <c r="Y66" s="282"/>
      <c r="Z66" s="283"/>
      <c r="AA66" s="117"/>
      <c r="AB66" s="110"/>
      <c r="AC66" s="278"/>
    </row>
    <row r="67" spans="1:29" ht="15.75" customHeight="1">
      <c r="A67" s="299"/>
      <c r="B67" s="100"/>
      <c r="C67" s="280"/>
      <c r="D67" s="281"/>
      <c r="E67" s="101"/>
      <c r="F67" s="102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26"/>
      <c r="X67" s="127"/>
      <c r="Y67" s="282"/>
      <c r="Z67" s="283"/>
      <c r="AA67" s="117"/>
      <c r="AB67" s="110"/>
      <c r="AC67" s="278"/>
    </row>
    <row r="68" spans="1:29" ht="15.75" customHeight="1">
      <c r="A68" s="299"/>
      <c r="B68" s="100"/>
      <c r="C68" s="280"/>
      <c r="D68" s="281"/>
      <c r="E68" s="101"/>
      <c r="F68" s="102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26"/>
      <c r="X68" s="127"/>
      <c r="Y68" s="282"/>
      <c r="Z68" s="283"/>
      <c r="AA68" s="117"/>
      <c r="AB68" s="110"/>
      <c r="AC68" s="278"/>
    </row>
    <row r="69" spans="1:29" ht="15.75" customHeight="1">
      <c r="A69" s="299"/>
      <c r="B69" s="100"/>
      <c r="C69" s="280"/>
      <c r="D69" s="281"/>
      <c r="E69" s="101"/>
      <c r="F69" s="102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26"/>
      <c r="X69" s="127"/>
      <c r="Y69" s="282"/>
      <c r="Z69" s="283"/>
      <c r="AA69" s="117"/>
      <c r="AB69" s="110"/>
      <c r="AC69" s="278"/>
    </row>
    <row r="70" spans="1:29" ht="15.75" customHeight="1">
      <c r="A70" s="299"/>
      <c r="B70" s="100"/>
      <c r="C70" s="280"/>
      <c r="D70" s="281"/>
      <c r="E70" s="101"/>
      <c r="F70" s="102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26"/>
      <c r="X70" s="127"/>
      <c r="Y70" s="282"/>
      <c r="Z70" s="283"/>
      <c r="AA70" s="117"/>
      <c r="AB70" s="110"/>
      <c r="AC70" s="278"/>
    </row>
    <row r="71" spans="1:29" ht="15.75" customHeight="1">
      <c r="A71" s="299"/>
      <c r="B71" s="100"/>
      <c r="C71" s="280"/>
      <c r="D71" s="281"/>
      <c r="E71" s="170"/>
      <c r="F71" s="102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282"/>
      <c r="Z71" s="283"/>
      <c r="AA71" s="165"/>
      <c r="AB71" s="125"/>
      <c r="AC71" s="278"/>
    </row>
    <row r="72" spans="1:29" ht="15.75" customHeight="1" thickBot="1">
      <c r="A72" s="300"/>
      <c r="B72" s="133" t="s">
        <v>117</v>
      </c>
      <c r="C72" s="284"/>
      <c r="D72" s="284"/>
      <c r="E72" s="134"/>
      <c r="F72" s="99"/>
      <c r="G72" s="135"/>
      <c r="H72" s="69"/>
      <c r="I72" s="136">
        <f t="shared" ref="I72:J72" si="28">AVERAGE(I56:I71)</f>
        <v>3.4</v>
      </c>
      <c r="J72" s="137">
        <f t="shared" si="28"/>
        <v>3420</v>
      </c>
      <c r="K72" s="138">
        <f t="shared" ref="K72" si="29">J72/I72</f>
        <v>1005.8823529411765</v>
      </c>
      <c r="L72" s="136">
        <f t="shared" ref="L72:M72" si="30">AVERAGE(L56:L71)</f>
        <v>3.4</v>
      </c>
      <c r="M72" s="137">
        <f t="shared" si="30"/>
        <v>3034.9101741616896</v>
      </c>
      <c r="N72" s="138">
        <f t="shared" ref="N72:N77" si="31">M72/L72</f>
        <v>892.6206394593205</v>
      </c>
      <c r="O72" s="139">
        <f t="shared" ref="O72:O77" si="32">L72-I72</f>
        <v>0</v>
      </c>
      <c r="P72" s="140">
        <f t="shared" ref="P72:P77" si="33">N72-K72</f>
        <v>-113.26171348185596</v>
      </c>
      <c r="Q72" s="141">
        <f t="shared" ref="Q72:Q77" si="34">N72/K72</f>
        <v>0.88740063571979233</v>
      </c>
      <c r="R72" s="294"/>
      <c r="S72" s="142">
        <f>S56</f>
        <v>0.25</v>
      </c>
      <c r="T72" s="143">
        <f>INDEX(T56:T71,COUNTA(T56:T71))</f>
        <v>0.52152777777777781</v>
      </c>
      <c r="U72" s="144"/>
      <c r="V72" s="166"/>
      <c r="W72" s="99"/>
      <c r="X72" s="69"/>
      <c r="Y72" s="285"/>
      <c r="Z72" s="286"/>
      <c r="AA72" s="168">
        <f t="shared" ref="AA72:AA77" si="35">M72-J72</f>
        <v>-385.08982583831039</v>
      </c>
      <c r="AB72" s="141">
        <f t="shared" ref="AB72:AB77" si="36">M72/J72</f>
        <v>0.88740063571979233</v>
      </c>
      <c r="AC72" s="279"/>
    </row>
    <row r="73" spans="1:29" ht="15.75" customHeight="1">
      <c r="A73" s="287" t="s">
        <v>78</v>
      </c>
      <c r="B73" s="114" t="s">
        <v>120</v>
      </c>
      <c r="C73" s="290" t="s">
        <v>133</v>
      </c>
      <c r="D73" s="291"/>
      <c r="E73" s="147">
        <v>25.03</v>
      </c>
      <c r="F73" s="97">
        <v>1644</v>
      </c>
      <c r="G73" s="148">
        <f t="shared" ref="G73:G77" si="37">E73*F73</f>
        <v>41149.32</v>
      </c>
      <c r="H73" s="149"/>
      <c r="I73" s="150">
        <v>4</v>
      </c>
      <c r="J73" s="151">
        <v>3300</v>
      </c>
      <c r="K73" s="152">
        <f>J73/I73</f>
        <v>825</v>
      </c>
      <c r="L73" s="153">
        <v>4</v>
      </c>
      <c r="M73" s="151">
        <f>F73/V73*60</f>
        <v>2941.550695825048</v>
      </c>
      <c r="N73" s="152">
        <f t="shared" si="31"/>
        <v>735.38767395626201</v>
      </c>
      <c r="O73" s="154">
        <f t="shared" si="32"/>
        <v>0</v>
      </c>
      <c r="P73" s="155">
        <f t="shared" si="33"/>
        <v>-89.612326043737994</v>
      </c>
      <c r="Q73" s="156">
        <f t="shared" si="34"/>
        <v>0.89137899873486304</v>
      </c>
      <c r="R73" s="292">
        <f>Q89</f>
        <v>0.88865535528965145</v>
      </c>
      <c r="S73" s="157">
        <v>0.25032407407407409</v>
      </c>
      <c r="T73" s="158">
        <v>0.27361111111111114</v>
      </c>
      <c r="U73" s="159"/>
      <c r="V73" s="160">
        <v>33.533333333333353</v>
      </c>
      <c r="W73" s="158"/>
      <c r="X73" s="169"/>
      <c r="Y73" s="295"/>
      <c r="Z73" s="296"/>
      <c r="AA73" s="115">
        <f t="shared" si="35"/>
        <v>-358.44930417495198</v>
      </c>
      <c r="AB73" s="156">
        <f t="shared" si="36"/>
        <v>0.89137899873486304</v>
      </c>
      <c r="AC73" s="277">
        <f>AB89</f>
        <v>0.88865535528965145</v>
      </c>
    </row>
    <row r="74" spans="1:29" ht="15.75" customHeight="1">
      <c r="A74" s="288"/>
      <c r="B74" s="100" t="s">
        <v>120</v>
      </c>
      <c r="C74" s="280" t="s">
        <v>134</v>
      </c>
      <c r="D74" s="281"/>
      <c r="E74" s="101">
        <v>24.82</v>
      </c>
      <c r="F74" s="102">
        <v>1981</v>
      </c>
      <c r="G74" s="103">
        <f t="shared" si="37"/>
        <v>49168.42</v>
      </c>
      <c r="H74" s="26"/>
      <c r="I74" s="104">
        <v>4</v>
      </c>
      <c r="J74" s="105">
        <v>3300</v>
      </c>
      <c r="K74" s="106">
        <f t="shared" si="27"/>
        <v>825</v>
      </c>
      <c r="L74" s="107">
        <v>4</v>
      </c>
      <c r="M74" s="105">
        <f>F74/V74*60</f>
        <v>2940.8659793814409</v>
      </c>
      <c r="N74" s="106">
        <f t="shared" si="31"/>
        <v>735.21649484536022</v>
      </c>
      <c r="O74" s="108">
        <f t="shared" si="32"/>
        <v>0</v>
      </c>
      <c r="P74" s="109">
        <f t="shared" si="33"/>
        <v>-89.783505154639784</v>
      </c>
      <c r="Q74" s="110">
        <f t="shared" si="34"/>
        <v>0.89117150890346697</v>
      </c>
      <c r="R74" s="293"/>
      <c r="S74" s="47">
        <v>0.28402777777777777</v>
      </c>
      <c r="T74" s="48">
        <v>0.31209490740740742</v>
      </c>
      <c r="U74" s="111">
        <v>14.999999999999947</v>
      </c>
      <c r="V74" s="112">
        <v>40.4166666666667</v>
      </c>
      <c r="W74" s="113"/>
      <c r="X74" s="13"/>
      <c r="Y74" s="282"/>
      <c r="Z74" s="283"/>
      <c r="AA74" s="117">
        <f t="shared" si="35"/>
        <v>-359.13402061855913</v>
      </c>
      <c r="AB74" s="110">
        <f t="shared" si="36"/>
        <v>0.89117150890346697</v>
      </c>
      <c r="AC74" s="278"/>
    </row>
    <row r="75" spans="1:29" ht="15.75" customHeight="1">
      <c r="A75" s="288"/>
      <c r="B75" s="100" t="s">
        <v>120</v>
      </c>
      <c r="C75" s="280" t="s">
        <v>127</v>
      </c>
      <c r="D75" s="281"/>
      <c r="E75" s="101">
        <v>17.89</v>
      </c>
      <c r="F75" s="102">
        <v>3253</v>
      </c>
      <c r="G75" s="103">
        <f t="shared" si="37"/>
        <v>58196.17</v>
      </c>
      <c r="H75" s="26"/>
      <c r="I75" s="104">
        <v>4</v>
      </c>
      <c r="J75" s="105">
        <v>3600</v>
      </c>
      <c r="K75" s="106">
        <f t="shared" si="27"/>
        <v>900</v>
      </c>
      <c r="L75" s="107">
        <v>4</v>
      </c>
      <c r="M75" s="105">
        <f>F75/V75*60</f>
        <v>3172.7986995394217</v>
      </c>
      <c r="N75" s="106">
        <f t="shared" si="31"/>
        <v>793.19967488485543</v>
      </c>
      <c r="O75" s="108">
        <f t="shared" si="32"/>
        <v>0</v>
      </c>
      <c r="P75" s="109">
        <f t="shared" si="33"/>
        <v>-106.80032511514457</v>
      </c>
      <c r="Q75" s="110">
        <f t="shared" si="34"/>
        <v>0.88133297209428385</v>
      </c>
      <c r="R75" s="293"/>
      <c r="S75" s="47">
        <v>0.32325231481481481</v>
      </c>
      <c r="T75" s="48">
        <v>0.3659722222222222</v>
      </c>
      <c r="U75" s="111">
        <v>16.066666666666649</v>
      </c>
      <c r="V75" s="112">
        <v>61.516666666666637</v>
      </c>
      <c r="W75" s="113"/>
      <c r="X75" s="13"/>
      <c r="Y75" s="282"/>
      <c r="Z75" s="283"/>
      <c r="AA75" s="117">
        <f t="shared" si="35"/>
        <v>-427.2013004605783</v>
      </c>
      <c r="AB75" s="110">
        <f t="shared" si="36"/>
        <v>0.88133297209428385</v>
      </c>
      <c r="AC75" s="278"/>
    </row>
    <row r="76" spans="1:29" ht="15.75" customHeight="1">
      <c r="A76" s="288"/>
      <c r="B76" s="100" t="s">
        <v>120</v>
      </c>
      <c r="C76" s="280" t="s">
        <v>135</v>
      </c>
      <c r="D76" s="281"/>
      <c r="E76" s="101">
        <v>30</v>
      </c>
      <c r="F76" s="102">
        <v>3272</v>
      </c>
      <c r="G76" s="103">
        <f t="shared" si="37"/>
        <v>98160</v>
      </c>
      <c r="H76" s="26"/>
      <c r="I76" s="104">
        <v>3</v>
      </c>
      <c r="J76" s="105">
        <v>3000</v>
      </c>
      <c r="K76" s="106">
        <f t="shared" si="27"/>
        <v>1000</v>
      </c>
      <c r="L76" s="107">
        <v>3</v>
      </c>
      <c r="M76" s="105">
        <f>F76/V76*60</f>
        <v>2700.4126547455321</v>
      </c>
      <c r="N76" s="106">
        <f t="shared" si="31"/>
        <v>900.13755158184404</v>
      </c>
      <c r="O76" s="108">
        <f t="shared" si="32"/>
        <v>0</v>
      </c>
      <c r="P76" s="109">
        <f t="shared" si="33"/>
        <v>-99.862448418155964</v>
      </c>
      <c r="Q76" s="110">
        <f t="shared" si="34"/>
        <v>0.90013755158184405</v>
      </c>
      <c r="R76" s="293"/>
      <c r="S76" s="47">
        <v>0.37659722222222225</v>
      </c>
      <c r="T76" s="48">
        <v>0.42708333333333331</v>
      </c>
      <c r="U76" s="111">
        <v>15.300000000000074</v>
      </c>
      <c r="V76" s="112">
        <v>72.699999999999932</v>
      </c>
      <c r="W76" s="113"/>
      <c r="X76" s="116"/>
      <c r="Y76" s="282"/>
      <c r="Z76" s="283"/>
      <c r="AA76" s="117">
        <f t="shared" si="35"/>
        <v>-299.58734525446789</v>
      </c>
      <c r="AB76" s="110">
        <f t="shared" si="36"/>
        <v>0.90013755158184405</v>
      </c>
      <c r="AC76" s="278"/>
    </row>
    <row r="77" spans="1:29" ht="15.75" customHeight="1">
      <c r="A77" s="288"/>
      <c r="B77" s="100" t="s">
        <v>120</v>
      </c>
      <c r="C77" s="280" t="s">
        <v>128</v>
      </c>
      <c r="D77" s="281"/>
      <c r="E77" s="101">
        <v>16.66</v>
      </c>
      <c r="F77" s="102">
        <v>5555</v>
      </c>
      <c r="G77" s="103">
        <f t="shared" si="37"/>
        <v>92546.3</v>
      </c>
      <c r="H77" s="13"/>
      <c r="I77" s="104">
        <v>5</v>
      </c>
      <c r="J77" s="105">
        <v>3600</v>
      </c>
      <c r="K77" s="106">
        <f t="shared" si="27"/>
        <v>720</v>
      </c>
      <c r="L77" s="107">
        <v>5</v>
      </c>
      <c r="M77" s="105">
        <f>F77/V77*60</f>
        <v>3173.7819393747004</v>
      </c>
      <c r="N77" s="106">
        <f t="shared" si="31"/>
        <v>634.75638787494006</v>
      </c>
      <c r="O77" s="108">
        <f t="shared" si="32"/>
        <v>0</v>
      </c>
      <c r="P77" s="109">
        <f t="shared" si="33"/>
        <v>-85.24361212505994</v>
      </c>
      <c r="Q77" s="110">
        <f t="shared" si="34"/>
        <v>0.8816060942707501</v>
      </c>
      <c r="R77" s="293"/>
      <c r="S77" s="47">
        <v>0.4375</v>
      </c>
      <c r="T77" s="48">
        <v>0.51042824074074078</v>
      </c>
      <c r="U77" s="111">
        <v>15.000000000000027</v>
      </c>
      <c r="V77" s="112">
        <v>105.01666666666672</v>
      </c>
      <c r="W77" s="113"/>
      <c r="X77" s="116"/>
      <c r="Y77" s="282"/>
      <c r="Z77" s="283"/>
      <c r="AA77" s="117">
        <f t="shared" si="35"/>
        <v>-426.21806062529959</v>
      </c>
      <c r="AB77" s="110">
        <f t="shared" si="36"/>
        <v>0.8816060942707501</v>
      </c>
      <c r="AC77" s="278"/>
    </row>
    <row r="78" spans="1:29" ht="15.75" customHeight="1">
      <c r="A78" s="288"/>
      <c r="B78" s="100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50"/>
      <c r="Y78" s="282"/>
      <c r="Z78" s="283"/>
      <c r="AA78" s="117"/>
      <c r="AB78" s="110"/>
      <c r="AC78" s="278"/>
    </row>
    <row r="79" spans="1:29" ht="15.75" customHeight="1">
      <c r="A79" s="288"/>
      <c r="B79" s="100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47"/>
      <c r="T79" s="48"/>
      <c r="U79" s="111"/>
      <c r="V79" s="112"/>
      <c r="W79" s="113"/>
      <c r="X79" s="116"/>
      <c r="Y79" s="282"/>
      <c r="Z79" s="283"/>
      <c r="AA79" s="117"/>
      <c r="AB79" s="110"/>
      <c r="AC79" s="278"/>
    </row>
    <row r="80" spans="1:29" ht="15.75" customHeight="1">
      <c r="A80" s="288"/>
      <c r="B80" s="100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47"/>
      <c r="T80" s="48"/>
      <c r="U80" s="111"/>
      <c r="V80" s="112"/>
      <c r="W80" s="113"/>
      <c r="X80" s="116"/>
      <c r="Y80" s="282"/>
      <c r="Z80" s="283"/>
      <c r="AA80" s="117"/>
      <c r="AB80" s="110"/>
      <c r="AC80" s="278"/>
    </row>
    <row r="81" spans="1:29" ht="15.75" customHeight="1">
      <c r="A81" s="288"/>
      <c r="B81" s="100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47"/>
      <c r="T81" s="48"/>
      <c r="U81" s="111"/>
      <c r="V81" s="112"/>
      <c r="W81" s="126"/>
      <c r="X81" s="127"/>
      <c r="Y81" s="282"/>
      <c r="Z81" s="283"/>
      <c r="AA81" s="117"/>
      <c r="AB81" s="110"/>
      <c r="AC81" s="278"/>
    </row>
    <row r="82" spans="1:29" ht="15.75" customHeight="1">
      <c r="A82" s="288"/>
      <c r="B82" s="100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47"/>
      <c r="T82" s="48"/>
      <c r="U82" s="111"/>
      <c r="V82" s="112"/>
      <c r="W82" s="126"/>
      <c r="X82" s="127"/>
      <c r="Y82" s="282"/>
      <c r="Z82" s="283"/>
      <c r="AA82" s="117"/>
      <c r="AB82" s="110"/>
      <c r="AC82" s="278"/>
    </row>
    <row r="83" spans="1:29" ht="15.75" customHeight="1">
      <c r="A83" s="288"/>
      <c r="B83" s="100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47"/>
      <c r="T83" s="48"/>
      <c r="U83" s="111"/>
      <c r="V83" s="112"/>
      <c r="W83" s="126"/>
      <c r="X83" s="127"/>
      <c r="Y83" s="282"/>
      <c r="Z83" s="283"/>
      <c r="AA83" s="117"/>
      <c r="AB83" s="110"/>
      <c r="AC83" s="278"/>
    </row>
    <row r="84" spans="1:29" ht="15.75" customHeight="1">
      <c r="A84" s="288"/>
      <c r="B84" s="100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47"/>
      <c r="T84" s="48"/>
      <c r="U84" s="111"/>
      <c r="V84" s="112"/>
      <c r="W84" s="126"/>
      <c r="X84" s="127"/>
      <c r="Y84" s="282"/>
      <c r="Z84" s="283"/>
      <c r="AA84" s="117"/>
      <c r="AB84" s="110"/>
      <c r="AC84" s="278"/>
    </row>
    <row r="85" spans="1:29" ht="15.75" customHeight="1">
      <c r="A85" s="288"/>
      <c r="B85" s="100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47"/>
      <c r="T85" s="48"/>
      <c r="U85" s="111"/>
      <c r="V85" s="112"/>
      <c r="W85" s="126"/>
      <c r="X85" s="127"/>
      <c r="Y85" s="282"/>
      <c r="Z85" s="283"/>
      <c r="AA85" s="117"/>
      <c r="AB85" s="110"/>
      <c r="AC85" s="278"/>
    </row>
    <row r="86" spans="1:29" ht="15.75" customHeight="1">
      <c r="A86" s="288"/>
      <c r="B86" s="100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47"/>
      <c r="T86" s="48"/>
      <c r="U86" s="111"/>
      <c r="V86" s="112"/>
      <c r="W86" s="126"/>
      <c r="X86" s="127"/>
      <c r="Y86" s="282"/>
      <c r="Z86" s="283"/>
      <c r="AA86" s="117"/>
      <c r="AB86" s="110"/>
      <c r="AC86" s="278"/>
    </row>
    <row r="87" spans="1:29" ht="15.75" customHeight="1">
      <c r="A87" s="288"/>
      <c r="B87" s="100"/>
      <c r="C87" s="280"/>
      <c r="D87" s="281"/>
      <c r="E87" s="101"/>
      <c r="F87" s="102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47"/>
      <c r="T87" s="48"/>
      <c r="U87" s="111"/>
      <c r="V87" s="112"/>
      <c r="W87" s="126"/>
      <c r="X87" s="127"/>
      <c r="Y87" s="282"/>
      <c r="Z87" s="283"/>
      <c r="AA87" s="117"/>
      <c r="AB87" s="110"/>
      <c r="AC87" s="278"/>
    </row>
    <row r="88" spans="1:29" ht="15.75" customHeight="1">
      <c r="A88" s="288"/>
      <c r="B88" s="100"/>
      <c r="C88" s="280"/>
      <c r="D88" s="281"/>
      <c r="E88" s="170"/>
      <c r="F88" s="102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282"/>
      <c r="Z88" s="283"/>
      <c r="AA88" s="165"/>
      <c r="AB88" s="125"/>
      <c r="AC88" s="278"/>
    </row>
    <row r="89" spans="1:29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38">AVERAGE(I73:I88)</f>
        <v>4</v>
      </c>
      <c r="J89" s="137">
        <f t="shared" si="38"/>
        <v>3360</v>
      </c>
      <c r="K89" s="138">
        <f t="shared" ref="K89" si="39">J89/I89</f>
        <v>840</v>
      </c>
      <c r="L89" s="136">
        <f t="shared" ref="L89:M89" si="40">AVERAGE(L73:L88)</f>
        <v>4</v>
      </c>
      <c r="M89" s="137">
        <f t="shared" si="40"/>
        <v>2985.8819937732287</v>
      </c>
      <c r="N89" s="138">
        <f t="shared" ref="N89:N95" si="41">M89/L89</f>
        <v>746.47049844330718</v>
      </c>
      <c r="O89" s="139">
        <f t="shared" ref="O89:O95" si="42">L89-I89</f>
        <v>0</v>
      </c>
      <c r="P89" s="140">
        <f t="shared" ref="P89:P95" si="43">N89-K89</f>
        <v>-93.529501556692821</v>
      </c>
      <c r="Q89" s="141">
        <f t="shared" ref="Q89:Q95" si="44">N89/K89</f>
        <v>0.88865535528965145</v>
      </c>
      <c r="R89" s="294"/>
      <c r="S89" s="142">
        <f>S73</f>
        <v>0.25032407407407409</v>
      </c>
      <c r="T89" s="143">
        <f>INDEX(T73:T88,COUNTA(T73:T88))</f>
        <v>0.51042824074074078</v>
      </c>
      <c r="U89" s="144"/>
      <c r="V89" s="166"/>
      <c r="W89" s="167"/>
      <c r="X89" s="138"/>
      <c r="Y89" s="285"/>
      <c r="Z89" s="286"/>
      <c r="AA89" s="168">
        <f t="shared" ref="AA89:AA95" si="45">M89-J89</f>
        <v>-374.11800622677129</v>
      </c>
      <c r="AB89" s="141">
        <f t="shared" ref="AB89:AB95" si="46">M89/J89</f>
        <v>0.88865535528965145</v>
      </c>
      <c r="AC89" s="279"/>
    </row>
    <row r="90" spans="1:29" ht="15.75" customHeight="1">
      <c r="A90" s="297" t="s">
        <v>136</v>
      </c>
      <c r="B90" s="114" t="s">
        <v>114</v>
      </c>
      <c r="C90" s="290" t="s">
        <v>137</v>
      </c>
      <c r="D90" s="291"/>
      <c r="E90" s="147">
        <v>25.64</v>
      </c>
      <c r="F90" s="97">
        <v>1479</v>
      </c>
      <c r="G90" s="148">
        <f t="shared" ref="G90:G95" si="47">E90*F90</f>
        <v>37921.56</v>
      </c>
      <c r="H90" s="149"/>
      <c r="I90" s="150">
        <v>11</v>
      </c>
      <c r="J90" s="151">
        <v>3600</v>
      </c>
      <c r="K90" s="152">
        <f>J90/I90</f>
        <v>327.27272727272725</v>
      </c>
      <c r="L90" s="153">
        <v>11</v>
      </c>
      <c r="M90" s="151">
        <f t="shared" ref="M90:M95" si="48">F90/V90*60</f>
        <v>3182.5463239689257</v>
      </c>
      <c r="N90" s="152">
        <f t="shared" si="41"/>
        <v>289.32239308808414</v>
      </c>
      <c r="O90" s="154">
        <f t="shared" si="42"/>
        <v>0</v>
      </c>
      <c r="P90" s="155">
        <f t="shared" si="43"/>
        <v>-37.950334184643111</v>
      </c>
      <c r="Q90" s="156">
        <f t="shared" si="44"/>
        <v>0.88404064554692385</v>
      </c>
      <c r="R90" s="292">
        <f>Q106</f>
        <v>0.87659008955065265</v>
      </c>
      <c r="S90" s="157">
        <v>0.70841435185185186</v>
      </c>
      <c r="T90" s="158">
        <v>0.72777777777777775</v>
      </c>
      <c r="U90" s="159"/>
      <c r="V90" s="160">
        <v>27.883333333333269</v>
      </c>
      <c r="W90" s="158"/>
      <c r="X90" s="169"/>
      <c r="Y90" s="295"/>
      <c r="Z90" s="296"/>
      <c r="AA90" s="115">
        <f t="shared" si="45"/>
        <v>-417.45367603107434</v>
      </c>
      <c r="AB90" s="156">
        <f t="shared" si="46"/>
        <v>0.88404064554692374</v>
      </c>
      <c r="AC90" s="277">
        <f>AB106</f>
        <v>0.87659008955065254</v>
      </c>
    </row>
    <row r="91" spans="1:29" ht="15.75" customHeight="1">
      <c r="A91" s="298"/>
      <c r="B91" s="100" t="s">
        <v>114</v>
      </c>
      <c r="C91" s="280" t="s">
        <v>138</v>
      </c>
      <c r="D91" s="281"/>
      <c r="E91" s="101">
        <v>29.52</v>
      </c>
      <c r="F91" s="102">
        <v>1844</v>
      </c>
      <c r="G91" s="103">
        <f t="shared" si="47"/>
        <v>54434.879999999997</v>
      </c>
      <c r="H91" s="26"/>
      <c r="I91" s="104">
        <v>12</v>
      </c>
      <c r="J91" s="105">
        <v>3600</v>
      </c>
      <c r="K91" s="106">
        <f t="shared" si="27"/>
        <v>300</v>
      </c>
      <c r="L91" s="107">
        <v>12</v>
      </c>
      <c r="M91" s="105">
        <f t="shared" si="48"/>
        <v>3147.6529160739633</v>
      </c>
      <c r="N91" s="106">
        <f t="shared" si="41"/>
        <v>262.30440967283027</v>
      </c>
      <c r="O91" s="108">
        <f t="shared" si="42"/>
        <v>0</v>
      </c>
      <c r="P91" s="109">
        <f t="shared" si="43"/>
        <v>-37.695590327169725</v>
      </c>
      <c r="Q91" s="110">
        <f t="shared" si="44"/>
        <v>0.87434803224276758</v>
      </c>
      <c r="R91" s="293"/>
      <c r="S91" s="47">
        <v>0.73124999999999996</v>
      </c>
      <c r="T91" s="48">
        <v>0.75565972222222222</v>
      </c>
      <c r="U91" s="111">
        <v>4.9999999999999822</v>
      </c>
      <c r="V91" s="112">
        <v>35.150000000000063</v>
      </c>
      <c r="W91" s="113"/>
      <c r="X91" s="13"/>
      <c r="Y91" s="282"/>
      <c r="Z91" s="283"/>
      <c r="AA91" s="117">
        <f t="shared" si="45"/>
        <v>-452.3470839260367</v>
      </c>
      <c r="AB91" s="110">
        <f t="shared" si="46"/>
        <v>0.87434803224276758</v>
      </c>
      <c r="AC91" s="278"/>
    </row>
    <row r="92" spans="1:29" ht="15.75" customHeight="1">
      <c r="A92" s="298"/>
      <c r="B92" s="100" t="s">
        <v>114</v>
      </c>
      <c r="C92" s="280" t="s">
        <v>139</v>
      </c>
      <c r="D92" s="281"/>
      <c r="E92" s="101">
        <v>29.85</v>
      </c>
      <c r="F92" s="102">
        <v>1925</v>
      </c>
      <c r="G92" s="103">
        <f t="shared" si="47"/>
        <v>57461.25</v>
      </c>
      <c r="H92" s="26"/>
      <c r="I92" s="104">
        <v>12</v>
      </c>
      <c r="J92" s="105">
        <v>3600</v>
      </c>
      <c r="K92" s="106">
        <f t="shared" si="27"/>
        <v>300</v>
      </c>
      <c r="L92" s="107">
        <v>12</v>
      </c>
      <c r="M92" s="105">
        <f t="shared" si="48"/>
        <v>3145.7103949160296</v>
      </c>
      <c r="N92" s="106">
        <f t="shared" si="41"/>
        <v>262.14253290966911</v>
      </c>
      <c r="O92" s="108">
        <f t="shared" si="42"/>
        <v>0</v>
      </c>
      <c r="P92" s="109">
        <f t="shared" si="43"/>
        <v>-37.857467090330886</v>
      </c>
      <c r="Q92" s="110">
        <f t="shared" si="44"/>
        <v>0.87380844303223038</v>
      </c>
      <c r="R92" s="293"/>
      <c r="S92" s="47">
        <v>0.75922453703703707</v>
      </c>
      <c r="T92" s="48">
        <v>0.78472222222222221</v>
      </c>
      <c r="U92" s="111">
        <v>5.1333333333333897</v>
      </c>
      <c r="V92" s="112">
        <v>36.716666666666598</v>
      </c>
      <c r="W92" s="113"/>
      <c r="X92" s="13"/>
      <c r="Y92" s="282"/>
      <c r="Z92" s="283"/>
      <c r="AA92" s="117">
        <f t="shared" si="45"/>
        <v>-454.2896050839704</v>
      </c>
      <c r="AB92" s="110">
        <f t="shared" si="46"/>
        <v>0.87380844303223049</v>
      </c>
      <c r="AC92" s="278"/>
    </row>
    <row r="93" spans="1:29" ht="15.75" customHeight="1">
      <c r="A93" s="298"/>
      <c r="B93" s="100" t="s">
        <v>120</v>
      </c>
      <c r="C93" s="280" t="s">
        <v>140</v>
      </c>
      <c r="D93" s="281"/>
      <c r="E93" s="101">
        <v>28.57</v>
      </c>
      <c r="F93" s="102">
        <v>1308</v>
      </c>
      <c r="G93" s="103">
        <f t="shared" si="47"/>
        <v>37369.56</v>
      </c>
      <c r="H93" s="26"/>
      <c r="I93" s="104">
        <v>12</v>
      </c>
      <c r="J93" s="105">
        <v>3600</v>
      </c>
      <c r="K93" s="106">
        <f t="shared" si="27"/>
        <v>300</v>
      </c>
      <c r="L93" s="107">
        <v>12</v>
      </c>
      <c r="M93" s="105">
        <f t="shared" si="48"/>
        <v>3124.61844724618</v>
      </c>
      <c r="N93" s="106">
        <f t="shared" si="41"/>
        <v>260.38487060384836</v>
      </c>
      <c r="O93" s="108">
        <f t="shared" si="42"/>
        <v>0</v>
      </c>
      <c r="P93" s="109">
        <f t="shared" si="43"/>
        <v>-39.615129396151644</v>
      </c>
      <c r="Q93" s="110">
        <f t="shared" si="44"/>
        <v>0.86794956867949447</v>
      </c>
      <c r="R93" s="293"/>
      <c r="S93" s="47">
        <v>0.78888888888888886</v>
      </c>
      <c r="T93" s="48">
        <v>0.80633101851851852</v>
      </c>
      <c r="U93" s="111">
        <v>5.9999999999999787</v>
      </c>
      <c r="V93" s="112">
        <v>25.116666666666703</v>
      </c>
      <c r="W93" s="113"/>
      <c r="X93" s="116"/>
      <c r="Y93" s="282"/>
      <c r="Z93" s="283"/>
      <c r="AA93" s="117">
        <f t="shared" si="45"/>
        <v>-475.38155275381996</v>
      </c>
      <c r="AB93" s="110">
        <f t="shared" si="46"/>
        <v>0.86794956867949447</v>
      </c>
      <c r="AC93" s="278"/>
    </row>
    <row r="94" spans="1:29" ht="15.75" customHeight="1">
      <c r="A94" s="299"/>
      <c r="B94" s="100" t="s">
        <v>120</v>
      </c>
      <c r="C94" s="280" t="s">
        <v>215</v>
      </c>
      <c r="D94" s="281"/>
      <c r="E94" s="101">
        <v>20.170000000000002</v>
      </c>
      <c r="F94" s="102">
        <v>919</v>
      </c>
      <c r="G94" s="103">
        <f t="shared" si="47"/>
        <v>18536.230000000003</v>
      </c>
      <c r="H94" s="13"/>
      <c r="I94" s="104">
        <v>12</v>
      </c>
      <c r="J94" s="105">
        <v>3600</v>
      </c>
      <c r="K94" s="106">
        <f t="shared" si="27"/>
        <v>300</v>
      </c>
      <c r="L94" s="107">
        <v>12</v>
      </c>
      <c r="M94" s="105">
        <f t="shared" si="48"/>
        <v>3249.901768172911</v>
      </c>
      <c r="N94" s="106">
        <f t="shared" si="41"/>
        <v>270.82514734774259</v>
      </c>
      <c r="O94" s="108">
        <f t="shared" si="42"/>
        <v>0</v>
      </c>
      <c r="P94" s="109">
        <f t="shared" si="43"/>
        <v>-29.174852652257414</v>
      </c>
      <c r="Q94" s="110">
        <f t="shared" si="44"/>
        <v>0.90275049115914197</v>
      </c>
      <c r="R94" s="293"/>
      <c r="S94" s="47">
        <v>0.80974537037037042</v>
      </c>
      <c r="T94" s="48">
        <v>0.82152777777777775</v>
      </c>
      <c r="U94" s="111">
        <v>4.9166666666667425</v>
      </c>
      <c r="V94" s="112">
        <v>16.966666666666548</v>
      </c>
      <c r="W94" s="113"/>
      <c r="X94" s="116"/>
      <c r="Y94" s="282"/>
      <c r="Z94" s="283"/>
      <c r="AA94" s="117">
        <f t="shared" si="45"/>
        <v>-350.09823182708897</v>
      </c>
      <c r="AB94" s="110">
        <f t="shared" si="46"/>
        <v>0.90275049115914197</v>
      </c>
      <c r="AC94" s="278"/>
    </row>
    <row r="95" spans="1:29" ht="15.75" customHeight="1">
      <c r="A95" s="299"/>
      <c r="B95" s="100" t="s">
        <v>120</v>
      </c>
      <c r="C95" s="280" t="s">
        <v>217</v>
      </c>
      <c r="D95" s="281"/>
      <c r="E95" s="101">
        <v>20.420000000000002</v>
      </c>
      <c r="F95" s="102">
        <v>4410</v>
      </c>
      <c r="G95" s="121">
        <f t="shared" si="47"/>
        <v>90052.200000000012</v>
      </c>
      <c r="H95" s="122"/>
      <c r="I95" s="104">
        <v>13</v>
      </c>
      <c r="J95" s="105">
        <v>3600</v>
      </c>
      <c r="K95" s="106">
        <f t="shared" si="27"/>
        <v>276.92307692307691</v>
      </c>
      <c r="L95" s="107">
        <v>13</v>
      </c>
      <c r="M95" s="105">
        <f t="shared" si="48"/>
        <v>3083.9160839160845</v>
      </c>
      <c r="N95" s="106">
        <f t="shared" si="41"/>
        <v>237.22431414739111</v>
      </c>
      <c r="O95" s="108">
        <f t="shared" si="42"/>
        <v>0</v>
      </c>
      <c r="P95" s="109">
        <f t="shared" si="43"/>
        <v>-39.698762775685793</v>
      </c>
      <c r="Q95" s="110">
        <f t="shared" si="44"/>
        <v>0.85664335664335689</v>
      </c>
      <c r="R95" s="293"/>
      <c r="S95" s="47">
        <v>0.82513888888888887</v>
      </c>
      <c r="T95" s="48">
        <v>0.88472222222222219</v>
      </c>
      <c r="U95" s="111">
        <v>5.2000000000000135</v>
      </c>
      <c r="V95" s="112">
        <v>85.799999999999983</v>
      </c>
      <c r="W95" s="113"/>
      <c r="X95" s="50"/>
      <c r="Y95" s="282"/>
      <c r="Z95" s="283"/>
      <c r="AA95" s="117">
        <f t="shared" si="45"/>
        <v>-516.08391608391548</v>
      </c>
      <c r="AB95" s="110">
        <f t="shared" si="46"/>
        <v>0.85664335664335678</v>
      </c>
      <c r="AC95" s="278"/>
    </row>
    <row r="96" spans="1:29" ht="15.75" customHeight="1">
      <c r="A96" s="299"/>
      <c r="B96" s="100"/>
      <c r="C96" s="280"/>
      <c r="D96" s="281"/>
      <c r="E96" s="101"/>
      <c r="F96" s="102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282"/>
      <c r="Z96" s="283"/>
      <c r="AA96" s="117"/>
      <c r="AB96" s="110"/>
      <c r="AC96" s="278"/>
    </row>
    <row r="97" spans="1:29" ht="15.75" customHeight="1">
      <c r="A97" s="299"/>
      <c r="B97" s="100"/>
      <c r="C97" s="280"/>
      <c r="D97" s="281"/>
      <c r="E97" s="101"/>
      <c r="F97" s="102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282"/>
      <c r="Z97" s="283"/>
      <c r="AA97" s="117"/>
      <c r="AB97" s="110"/>
      <c r="AC97" s="278"/>
    </row>
    <row r="98" spans="1:29" ht="15.75" customHeight="1">
      <c r="A98" s="299"/>
      <c r="B98" s="100"/>
      <c r="C98" s="280"/>
      <c r="D98" s="281"/>
      <c r="E98" s="101"/>
      <c r="F98" s="102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26"/>
      <c r="X98" s="127"/>
      <c r="Y98" s="282"/>
      <c r="Z98" s="283"/>
      <c r="AA98" s="117"/>
      <c r="AB98" s="110"/>
      <c r="AC98" s="278"/>
    </row>
    <row r="99" spans="1:29" ht="15.75" customHeight="1">
      <c r="A99" s="299"/>
      <c r="B99" s="100"/>
      <c r="C99" s="280"/>
      <c r="D99" s="281"/>
      <c r="E99" s="101"/>
      <c r="F99" s="102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26"/>
      <c r="X99" s="127"/>
      <c r="Y99" s="282"/>
      <c r="Z99" s="283"/>
      <c r="AA99" s="117"/>
      <c r="AB99" s="110"/>
      <c r="AC99" s="278"/>
    </row>
    <row r="100" spans="1:29" ht="15.75" customHeight="1">
      <c r="A100" s="299"/>
      <c r="B100" s="100"/>
      <c r="C100" s="280"/>
      <c r="D100" s="281"/>
      <c r="E100" s="101"/>
      <c r="F100" s="102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26"/>
      <c r="X100" s="127"/>
      <c r="Y100" s="282"/>
      <c r="Z100" s="283"/>
      <c r="AA100" s="117"/>
      <c r="AB100" s="110"/>
      <c r="AC100" s="278"/>
    </row>
    <row r="101" spans="1:29" ht="15.75" customHeight="1">
      <c r="A101" s="299"/>
      <c r="B101" s="100"/>
      <c r="C101" s="280"/>
      <c r="D101" s="281"/>
      <c r="E101" s="101"/>
      <c r="F101" s="102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26"/>
      <c r="X101" s="127"/>
      <c r="Y101" s="282"/>
      <c r="Z101" s="283"/>
      <c r="AA101" s="117"/>
      <c r="AB101" s="110"/>
      <c r="AC101" s="278"/>
    </row>
    <row r="102" spans="1:29" ht="15.75" customHeight="1">
      <c r="A102" s="299"/>
      <c r="B102" s="100"/>
      <c r="C102" s="280"/>
      <c r="D102" s="281"/>
      <c r="E102" s="101"/>
      <c r="F102" s="102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26"/>
      <c r="X102" s="127"/>
      <c r="Y102" s="282"/>
      <c r="Z102" s="283"/>
      <c r="AA102" s="117"/>
      <c r="AB102" s="110"/>
      <c r="AC102" s="278"/>
    </row>
    <row r="103" spans="1:29" ht="15.75" customHeight="1">
      <c r="A103" s="299"/>
      <c r="B103" s="100"/>
      <c r="C103" s="280"/>
      <c r="D103" s="281"/>
      <c r="E103" s="101"/>
      <c r="F103" s="102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26"/>
      <c r="X103" s="127"/>
      <c r="Y103" s="282"/>
      <c r="Z103" s="283"/>
      <c r="AA103" s="117"/>
      <c r="AB103" s="110"/>
      <c r="AC103" s="278"/>
    </row>
    <row r="104" spans="1:29" ht="15.75" customHeight="1">
      <c r="A104" s="299"/>
      <c r="B104" s="100"/>
      <c r="C104" s="280"/>
      <c r="D104" s="281"/>
      <c r="E104" s="101"/>
      <c r="F104" s="102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26"/>
      <c r="X104" s="127"/>
      <c r="Y104" s="282"/>
      <c r="Z104" s="283"/>
      <c r="AA104" s="117"/>
      <c r="AB104" s="110"/>
      <c r="AC104" s="278"/>
    </row>
    <row r="105" spans="1:29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119"/>
      <c r="T105" s="120"/>
      <c r="U105" s="130"/>
      <c r="V105" s="131"/>
      <c r="W105" s="126"/>
      <c r="X105" s="127"/>
      <c r="Y105" s="282"/>
      <c r="Z105" s="283"/>
      <c r="AA105" s="165"/>
      <c r="AB105" s="125"/>
      <c r="AC105" s="278"/>
    </row>
    <row r="106" spans="1:29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49">AVERAGE(I90:I105)</f>
        <v>12</v>
      </c>
      <c r="J106" s="137">
        <f t="shared" si="49"/>
        <v>3600</v>
      </c>
      <c r="K106" s="138">
        <f t="shared" ref="K106" si="50">J106/I106</f>
        <v>300</v>
      </c>
      <c r="L106" s="136">
        <f t="shared" ref="L106:M106" si="51">AVERAGE(L90:L105)</f>
        <v>12</v>
      </c>
      <c r="M106" s="137">
        <f t="shared" si="51"/>
        <v>3155.7243223823493</v>
      </c>
      <c r="N106" s="138">
        <f>M106/L106</f>
        <v>262.9770268651958</v>
      </c>
      <c r="O106" s="139">
        <f>L106-I106</f>
        <v>0</v>
      </c>
      <c r="P106" s="140">
        <f>N106-K106</f>
        <v>-37.022973134804204</v>
      </c>
      <c r="Q106" s="141">
        <f>N106/K106</f>
        <v>0.87659008955065265</v>
      </c>
      <c r="R106" s="294"/>
      <c r="S106" s="142">
        <f>S90</f>
        <v>0.70841435185185186</v>
      </c>
      <c r="T106" s="143">
        <f>INDEX(T90:T105,COUNTA(T90:T105))</f>
        <v>0.88472222222222219</v>
      </c>
      <c r="U106" s="144"/>
      <c r="V106" s="166"/>
      <c r="W106" s="167"/>
      <c r="X106" s="138"/>
      <c r="Y106" s="285"/>
      <c r="Z106" s="286"/>
      <c r="AA106" s="168">
        <f>M106-J106</f>
        <v>-444.27567761765067</v>
      </c>
      <c r="AB106" s="141">
        <f>M106/J106</f>
        <v>0.87659008955065254</v>
      </c>
      <c r="AC106" s="279"/>
    </row>
    <row r="107" spans="1:29" ht="15.75" customHeight="1">
      <c r="A107" s="287" t="s">
        <v>145</v>
      </c>
      <c r="B107" s="114" t="s">
        <v>120</v>
      </c>
      <c r="C107" s="290" t="s">
        <v>142</v>
      </c>
      <c r="D107" s="291"/>
      <c r="E107" s="147">
        <v>18.18</v>
      </c>
      <c r="F107" s="97">
        <v>699</v>
      </c>
      <c r="G107" s="148">
        <f t="shared" ref="G107:G110" si="52">E107*F107</f>
        <v>12707.82</v>
      </c>
      <c r="H107" s="149"/>
      <c r="I107" s="150">
        <v>4</v>
      </c>
      <c r="J107" s="151">
        <v>3300</v>
      </c>
      <c r="K107" s="152">
        <f>J107/I107</f>
        <v>825</v>
      </c>
      <c r="L107" s="153">
        <v>4</v>
      </c>
      <c r="M107" s="151">
        <f>F107/V107*60</f>
        <v>2970.9563164108799</v>
      </c>
      <c r="N107" s="152">
        <f>M107/L107</f>
        <v>742.73907910271998</v>
      </c>
      <c r="O107" s="154">
        <f>L107-I107</f>
        <v>0</v>
      </c>
      <c r="P107" s="155">
        <f>N107-K107</f>
        <v>-82.260920897280016</v>
      </c>
      <c r="Q107" s="156">
        <f>N107/K107</f>
        <v>0.90028979285178179</v>
      </c>
      <c r="R107" s="292">
        <f>Q123</f>
        <v>0.89585480696083364</v>
      </c>
      <c r="S107" s="157">
        <v>0.70833333333333337</v>
      </c>
      <c r="T107" s="158">
        <v>0.71813657407407405</v>
      </c>
      <c r="U107" s="159"/>
      <c r="V107" s="160">
        <v>14.116666666666582</v>
      </c>
      <c r="W107" s="161"/>
      <c r="X107" s="162"/>
      <c r="Y107" s="295"/>
      <c r="Z107" s="296"/>
      <c r="AA107" s="115">
        <f>M107-J107</f>
        <v>-329.04368358912006</v>
      </c>
      <c r="AB107" s="156">
        <f>M107/J107</f>
        <v>0.90028979285178179</v>
      </c>
      <c r="AC107" s="277">
        <f>AB123</f>
        <v>0.89585480696083353</v>
      </c>
    </row>
    <row r="108" spans="1:29" ht="15.75" customHeight="1">
      <c r="A108" s="288"/>
      <c r="B108" s="100" t="s">
        <v>120</v>
      </c>
      <c r="C108" s="280" t="s">
        <v>210</v>
      </c>
      <c r="D108" s="281"/>
      <c r="E108" s="101">
        <v>22.21</v>
      </c>
      <c r="F108" s="102">
        <v>1474</v>
      </c>
      <c r="G108" s="103">
        <f t="shared" si="52"/>
        <v>32737.54</v>
      </c>
      <c r="H108" s="26"/>
      <c r="I108" s="104">
        <v>4</v>
      </c>
      <c r="J108" s="105">
        <v>3000</v>
      </c>
      <c r="K108" s="106">
        <f t="shared" ref="K108:K151" si="53">J108/I108</f>
        <v>750</v>
      </c>
      <c r="L108" s="107">
        <v>4</v>
      </c>
      <c r="M108" s="105">
        <f>F108/V108*60</f>
        <v>2682.7098078867552</v>
      </c>
      <c r="N108" s="106">
        <f>M108/L108</f>
        <v>670.67745197168881</v>
      </c>
      <c r="O108" s="108">
        <f>L108-I108</f>
        <v>0</v>
      </c>
      <c r="P108" s="109">
        <f>N108-K108</f>
        <v>-79.322548028311189</v>
      </c>
      <c r="Q108" s="110">
        <f>N108/K108</f>
        <v>0.89423660262891846</v>
      </c>
      <c r="R108" s="293"/>
      <c r="S108" s="47">
        <v>0.72155092592592596</v>
      </c>
      <c r="T108" s="48">
        <v>0.74444444444444446</v>
      </c>
      <c r="U108" s="111">
        <v>4.9166666666667425</v>
      </c>
      <c r="V108" s="112">
        <v>32.966666666666654</v>
      </c>
      <c r="W108" s="113"/>
      <c r="X108" s="116"/>
      <c r="Y108" s="282"/>
      <c r="Z108" s="283"/>
      <c r="AA108" s="117">
        <f>M108-J108</f>
        <v>-317.29019211324476</v>
      </c>
      <c r="AB108" s="110">
        <f>M108/J108</f>
        <v>0.89423660262891846</v>
      </c>
      <c r="AC108" s="278"/>
    </row>
    <row r="109" spans="1:29" ht="15.75" customHeight="1">
      <c r="A109" s="288"/>
      <c r="B109" s="100" t="s">
        <v>120</v>
      </c>
      <c r="C109" s="280" t="s">
        <v>197</v>
      </c>
      <c r="D109" s="281"/>
      <c r="E109" s="101">
        <v>22.48</v>
      </c>
      <c r="F109" s="102">
        <v>1005</v>
      </c>
      <c r="G109" s="103">
        <f t="shared" si="52"/>
        <v>22592.400000000001</v>
      </c>
      <c r="H109" s="26"/>
      <c r="I109" s="104">
        <v>5</v>
      </c>
      <c r="J109" s="105">
        <v>3000</v>
      </c>
      <c r="K109" s="106">
        <f t="shared" si="53"/>
        <v>600</v>
      </c>
      <c r="L109" s="107">
        <v>5</v>
      </c>
      <c r="M109" s="105">
        <f>F109/V109*60</f>
        <v>2681.9866567827958</v>
      </c>
      <c r="N109" s="106">
        <f>M109/L109</f>
        <v>536.39733135655911</v>
      </c>
      <c r="O109" s="108">
        <f>L109-I109</f>
        <v>0</v>
      </c>
      <c r="P109" s="109">
        <f>N109-K109</f>
        <v>-63.602668643440893</v>
      </c>
      <c r="Q109" s="110">
        <f>N109/K109</f>
        <v>0.89399555226093186</v>
      </c>
      <c r="R109" s="293"/>
      <c r="S109" s="47">
        <v>0.74861111111111112</v>
      </c>
      <c r="T109" s="48">
        <v>0.76422453703703708</v>
      </c>
      <c r="U109" s="111">
        <v>5.9999999999999787</v>
      </c>
      <c r="V109" s="112">
        <v>22.483333333333384</v>
      </c>
      <c r="W109" s="113"/>
      <c r="X109" s="116"/>
      <c r="Y109" s="282"/>
      <c r="Z109" s="283"/>
      <c r="AA109" s="117">
        <f>M109-J109</f>
        <v>-318.01334321720424</v>
      </c>
      <c r="AB109" s="110">
        <f>M109/J109</f>
        <v>0.89399555226093197</v>
      </c>
      <c r="AC109" s="278"/>
    </row>
    <row r="110" spans="1:29" ht="15.75" customHeight="1">
      <c r="A110" s="288"/>
      <c r="B110" s="100" t="s">
        <v>120</v>
      </c>
      <c r="C110" s="280" t="s">
        <v>144</v>
      </c>
      <c r="D110" s="281"/>
      <c r="E110" s="101">
        <v>24.54</v>
      </c>
      <c r="F110" s="102">
        <v>1774</v>
      </c>
      <c r="G110" s="103">
        <f t="shared" si="52"/>
        <v>43533.96</v>
      </c>
      <c r="H110" s="26"/>
      <c r="I110" s="104">
        <v>4</v>
      </c>
      <c r="J110" s="105">
        <v>3000</v>
      </c>
      <c r="K110" s="106">
        <f t="shared" si="53"/>
        <v>750</v>
      </c>
      <c r="L110" s="107">
        <v>4</v>
      </c>
      <c r="M110" s="105">
        <f>F110/V110*60</f>
        <v>2683.361344537821</v>
      </c>
      <c r="N110" s="106">
        <f>M110/L110</f>
        <v>670.84033613445524</v>
      </c>
      <c r="O110" s="108">
        <f>L110-I110</f>
        <v>0</v>
      </c>
      <c r="P110" s="109">
        <f>N110-K110</f>
        <v>-79.159663865544758</v>
      </c>
      <c r="Q110" s="110">
        <f>N110/K110</f>
        <v>0.89445378151260702</v>
      </c>
      <c r="R110" s="293"/>
      <c r="S110" s="47">
        <v>0.7675925925925926</v>
      </c>
      <c r="T110" s="48">
        <v>0.79513888888888884</v>
      </c>
      <c r="U110" s="111">
        <v>4.8499999999999588</v>
      </c>
      <c r="V110" s="112">
        <v>39.666666666666579</v>
      </c>
      <c r="W110" s="113"/>
      <c r="X110" s="116"/>
      <c r="Y110" s="282"/>
      <c r="Z110" s="283"/>
      <c r="AA110" s="117">
        <f>M110-J110</f>
        <v>-316.63865546217903</v>
      </c>
      <c r="AB110" s="110">
        <f>M110/J110</f>
        <v>0.89445378151260702</v>
      </c>
      <c r="AC110" s="278"/>
    </row>
    <row r="111" spans="1:29" ht="15.75" customHeight="1">
      <c r="A111" s="288"/>
      <c r="B111" s="100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282"/>
      <c r="Z111" s="283"/>
      <c r="AA111" s="117"/>
      <c r="AB111" s="110"/>
      <c r="AC111" s="278"/>
    </row>
    <row r="112" spans="1:29" ht="15.75" customHeight="1">
      <c r="A112" s="288"/>
      <c r="B112" s="100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282"/>
      <c r="Z112" s="283"/>
      <c r="AA112" s="117"/>
      <c r="AB112" s="110"/>
      <c r="AC112" s="278"/>
    </row>
    <row r="113" spans="1:29" ht="15.75" customHeight="1">
      <c r="A113" s="288"/>
      <c r="B113" s="100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47"/>
      <c r="T113" s="48"/>
      <c r="U113" s="111"/>
      <c r="V113" s="112"/>
      <c r="W113" s="113"/>
      <c r="X113" s="116"/>
      <c r="Y113" s="282"/>
      <c r="Z113" s="283"/>
      <c r="AA113" s="117"/>
      <c r="AB113" s="110"/>
      <c r="AC113" s="278"/>
    </row>
    <row r="114" spans="1:29" ht="15.75" customHeight="1">
      <c r="A114" s="288"/>
      <c r="B114" s="100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47"/>
      <c r="T114" s="48"/>
      <c r="U114" s="111"/>
      <c r="V114" s="112"/>
      <c r="W114" s="113"/>
      <c r="X114" s="116"/>
      <c r="Y114" s="282"/>
      <c r="Z114" s="283"/>
      <c r="AA114" s="117"/>
      <c r="AB114" s="110"/>
      <c r="AC114" s="278"/>
    </row>
    <row r="115" spans="1:29" ht="15.75" customHeight="1">
      <c r="A115" s="288"/>
      <c r="B115" s="100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47"/>
      <c r="T115" s="48"/>
      <c r="U115" s="111"/>
      <c r="V115" s="112"/>
      <c r="W115" s="113"/>
      <c r="X115" s="116"/>
      <c r="Y115" s="282"/>
      <c r="Z115" s="283"/>
      <c r="AA115" s="117"/>
      <c r="AB115" s="110"/>
      <c r="AC115" s="278"/>
    </row>
    <row r="116" spans="1:29" ht="15.75" customHeight="1">
      <c r="A116" s="288"/>
      <c r="B116" s="100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47"/>
      <c r="T116" s="48"/>
      <c r="U116" s="111"/>
      <c r="V116" s="112"/>
      <c r="W116" s="113"/>
      <c r="X116" s="116"/>
      <c r="Y116" s="282"/>
      <c r="Z116" s="283"/>
      <c r="AA116" s="117"/>
      <c r="AB116" s="110"/>
      <c r="AC116" s="278"/>
    </row>
    <row r="117" spans="1:29" ht="15.75" customHeight="1">
      <c r="A117" s="288"/>
      <c r="B117" s="100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47"/>
      <c r="T117" s="48"/>
      <c r="U117" s="111"/>
      <c r="V117" s="112"/>
      <c r="W117" s="126"/>
      <c r="X117" s="127"/>
      <c r="Y117" s="282"/>
      <c r="Z117" s="283"/>
      <c r="AA117" s="117"/>
      <c r="AB117" s="110"/>
      <c r="AC117" s="278"/>
    </row>
    <row r="118" spans="1:29" ht="15.75" customHeight="1">
      <c r="A118" s="288"/>
      <c r="B118" s="100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47"/>
      <c r="T118" s="48"/>
      <c r="U118" s="111"/>
      <c r="V118" s="112"/>
      <c r="W118" s="126"/>
      <c r="X118" s="127"/>
      <c r="Y118" s="282"/>
      <c r="Z118" s="283"/>
      <c r="AA118" s="117"/>
      <c r="AB118" s="110"/>
      <c r="AC118" s="278"/>
    </row>
    <row r="119" spans="1:29" ht="15.75" customHeight="1">
      <c r="A119" s="288"/>
      <c r="B119" s="100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47"/>
      <c r="T119" s="48"/>
      <c r="U119" s="111"/>
      <c r="V119" s="112"/>
      <c r="W119" s="126"/>
      <c r="X119" s="127"/>
      <c r="Y119" s="282"/>
      <c r="Z119" s="283"/>
      <c r="AA119" s="117"/>
      <c r="AB119" s="110"/>
      <c r="AC119" s="278"/>
    </row>
    <row r="120" spans="1:29" ht="15.75" customHeight="1">
      <c r="A120" s="288"/>
      <c r="B120" s="100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47"/>
      <c r="T120" s="48"/>
      <c r="U120" s="111"/>
      <c r="V120" s="112"/>
      <c r="W120" s="126"/>
      <c r="X120" s="127"/>
      <c r="Y120" s="282"/>
      <c r="Z120" s="283"/>
      <c r="AA120" s="117"/>
      <c r="AB120" s="110"/>
      <c r="AC120" s="278"/>
    </row>
    <row r="121" spans="1:29" ht="15.75" customHeight="1">
      <c r="A121" s="288"/>
      <c r="B121" s="100"/>
      <c r="C121" s="280"/>
      <c r="D121" s="281"/>
      <c r="E121" s="101"/>
      <c r="F121" s="102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47"/>
      <c r="T121" s="48"/>
      <c r="U121" s="111"/>
      <c r="V121" s="112"/>
      <c r="W121" s="126"/>
      <c r="X121" s="127"/>
      <c r="Y121" s="282"/>
      <c r="Z121" s="283"/>
      <c r="AA121" s="117"/>
      <c r="AB121" s="110"/>
      <c r="AC121" s="278"/>
    </row>
    <row r="122" spans="1:29" ht="15.75" customHeight="1">
      <c r="A122" s="288"/>
      <c r="B122" s="100"/>
      <c r="C122" s="280"/>
      <c r="D122" s="281"/>
      <c r="E122" s="170"/>
      <c r="F122" s="102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282"/>
      <c r="Z122" s="283"/>
      <c r="AA122" s="165"/>
      <c r="AB122" s="125"/>
      <c r="AC122" s="278"/>
    </row>
    <row r="123" spans="1:29" ht="15.75" customHeight="1" thickBot="1">
      <c r="A123" s="289"/>
      <c r="B123" s="133" t="s">
        <v>117</v>
      </c>
      <c r="C123" s="284"/>
      <c r="D123" s="284"/>
      <c r="E123" s="134"/>
      <c r="F123" s="99"/>
      <c r="G123" s="135"/>
      <c r="H123" s="69"/>
      <c r="I123" s="136">
        <f t="shared" ref="I123:J123" si="54">AVERAGE(I107:I122)</f>
        <v>4.25</v>
      </c>
      <c r="J123" s="137">
        <f t="shared" si="54"/>
        <v>3075</v>
      </c>
      <c r="K123" s="138">
        <f t="shared" ref="K123" si="55">J123/I123</f>
        <v>723.52941176470586</v>
      </c>
      <c r="L123" s="136">
        <f t="shared" ref="L123:M123" si="56">AVERAGE(L107:L122)</f>
        <v>4.25</v>
      </c>
      <c r="M123" s="137">
        <f t="shared" si="56"/>
        <v>2754.7535314045631</v>
      </c>
      <c r="N123" s="138">
        <f t="shared" ref="N123:N131" si="57">M123/L123</f>
        <v>648.17730150695604</v>
      </c>
      <c r="O123" s="139">
        <f t="shared" ref="O123:O131" si="58">L123-I123</f>
        <v>0</v>
      </c>
      <c r="P123" s="140">
        <f t="shared" ref="P123:P131" si="59">N123-K123</f>
        <v>-75.352110257749814</v>
      </c>
      <c r="Q123" s="141">
        <f t="shared" ref="Q123:Q131" si="60">N123/K123</f>
        <v>0.89585480696083364</v>
      </c>
      <c r="R123" s="294"/>
      <c r="S123" s="142">
        <f>S107</f>
        <v>0.70833333333333337</v>
      </c>
      <c r="T123" s="143">
        <f>INDEX(T107:T122,COUNTA(T107:T122))</f>
        <v>0.79513888888888884</v>
      </c>
      <c r="U123" s="144"/>
      <c r="V123" s="166"/>
      <c r="W123" s="99"/>
      <c r="X123" s="69"/>
      <c r="Y123" s="285"/>
      <c r="Z123" s="286"/>
      <c r="AA123" s="168">
        <f t="shared" ref="AA123:AA131" si="61">M123-J123</f>
        <v>-320.24646859543691</v>
      </c>
      <c r="AB123" s="141">
        <f t="shared" ref="AB123:AB131" si="62">M123/J123</f>
        <v>0.89585480696083353</v>
      </c>
      <c r="AC123" s="279"/>
    </row>
    <row r="124" spans="1:29" ht="15.75" customHeight="1">
      <c r="A124" s="297" t="s">
        <v>148</v>
      </c>
      <c r="B124" s="114" t="s">
        <v>120</v>
      </c>
      <c r="C124" s="290" t="s">
        <v>150</v>
      </c>
      <c r="D124" s="291"/>
      <c r="E124" s="147">
        <v>18.18</v>
      </c>
      <c r="F124" s="97">
        <v>571</v>
      </c>
      <c r="G124" s="148">
        <f t="shared" ref="G124:G131" si="63">E124*F124</f>
        <v>10380.780000000001</v>
      </c>
      <c r="H124" s="149">
        <v>2</v>
      </c>
      <c r="I124" s="150">
        <v>4</v>
      </c>
      <c r="J124" s="151">
        <v>3000</v>
      </c>
      <c r="K124" s="152">
        <f>J124/I124</f>
        <v>750</v>
      </c>
      <c r="L124" s="153">
        <v>4</v>
      </c>
      <c r="M124" s="151">
        <f t="shared" ref="M124:M131" si="64">F124/V124*60</f>
        <v>2701.1826544021114</v>
      </c>
      <c r="N124" s="152">
        <f t="shared" si="57"/>
        <v>675.29566360052786</v>
      </c>
      <c r="O124" s="154">
        <f t="shared" si="58"/>
        <v>0</v>
      </c>
      <c r="P124" s="155">
        <f t="shared" si="59"/>
        <v>-74.70433639947214</v>
      </c>
      <c r="Q124" s="156">
        <f t="shared" si="60"/>
        <v>0.90039421813403719</v>
      </c>
      <c r="R124" s="292">
        <f>Q140</f>
        <v>0.89050923795330728</v>
      </c>
      <c r="S124" s="157">
        <v>0.70855324074074078</v>
      </c>
      <c r="T124" s="158">
        <v>0.71736111111111112</v>
      </c>
      <c r="U124" s="159"/>
      <c r="V124" s="160">
        <v>12.683333333333291</v>
      </c>
      <c r="W124" s="161"/>
      <c r="X124" s="162"/>
      <c r="Y124" s="295"/>
      <c r="Z124" s="296"/>
      <c r="AA124" s="115">
        <f t="shared" si="61"/>
        <v>-298.81734559788856</v>
      </c>
      <c r="AB124" s="156">
        <f t="shared" si="62"/>
        <v>0.90039421813403719</v>
      </c>
      <c r="AC124" s="277">
        <f>AB140</f>
        <v>0.89050923795330728</v>
      </c>
    </row>
    <row r="125" spans="1:29" ht="15.75" customHeight="1">
      <c r="A125" s="298"/>
      <c r="B125" s="100" t="s">
        <v>120</v>
      </c>
      <c r="C125" s="280" t="s">
        <v>149</v>
      </c>
      <c r="D125" s="281"/>
      <c r="E125" s="101">
        <v>14.03</v>
      </c>
      <c r="F125" s="102">
        <v>1898</v>
      </c>
      <c r="G125" s="103">
        <f t="shared" si="63"/>
        <v>26628.94</v>
      </c>
      <c r="H125" s="26">
        <v>2</v>
      </c>
      <c r="I125" s="104">
        <v>3</v>
      </c>
      <c r="J125" s="105">
        <v>3000</v>
      </c>
      <c r="K125" s="106">
        <f t="shared" si="53"/>
        <v>1000</v>
      </c>
      <c r="L125" s="107">
        <v>3</v>
      </c>
      <c r="M125" s="105">
        <f t="shared" si="64"/>
        <v>2699.6444093243717</v>
      </c>
      <c r="N125" s="106">
        <f t="shared" si="57"/>
        <v>899.88146977479062</v>
      </c>
      <c r="O125" s="108">
        <f t="shared" si="58"/>
        <v>0</v>
      </c>
      <c r="P125" s="109">
        <f t="shared" si="59"/>
        <v>-100.11853022520938</v>
      </c>
      <c r="Q125" s="110">
        <f t="shared" si="60"/>
        <v>0.89988146977479067</v>
      </c>
      <c r="R125" s="293"/>
      <c r="S125" s="47">
        <v>0.72777777777777775</v>
      </c>
      <c r="T125" s="48">
        <v>0.75707175925925929</v>
      </c>
      <c r="U125" s="111">
        <v>14.999999999999947</v>
      </c>
      <c r="V125" s="112">
        <v>42.183333333333422</v>
      </c>
      <c r="W125" s="113"/>
      <c r="X125" s="116"/>
      <c r="Y125" s="282"/>
      <c r="Z125" s="283"/>
      <c r="AA125" s="117">
        <f t="shared" si="61"/>
        <v>-300.35559067562826</v>
      </c>
      <c r="AB125" s="110">
        <f t="shared" si="62"/>
        <v>0.89988146977479055</v>
      </c>
      <c r="AC125" s="278"/>
    </row>
    <row r="126" spans="1:29" ht="15.75" customHeight="1">
      <c r="A126" s="298"/>
      <c r="B126" s="100" t="s">
        <v>120</v>
      </c>
      <c r="C126" s="280" t="s">
        <v>154</v>
      </c>
      <c r="D126" s="281"/>
      <c r="E126" s="101">
        <v>18.18</v>
      </c>
      <c r="F126" s="102">
        <v>1205</v>
      </c>
      <c r="G126" s="103">
        <f t="shared" si="63"/>
        <v>21906.9</v>
      </c>
      <c r="H126" s="26"/>
      <c r="I126" s="104">
        <v>3</v>
      </c>
      <c r="J126" s="105">
        <v>3600</v>
      </c>
      <c r="K126" s="106">
        <f t="shared" si="53"/>
        <v>1200</v>
      </c>
      <c r="L126" s="107">
        <v>3</v>
      </c>
      <c r="M126" s="105">
        <f t="shared" si="64"/>
        <v>3175.695461200587</v>
      </c>
      <c r="N126" s="106">
        <f t="shared" si="57"/>
        <v>1058.5651537335291</v>
      </c>
      <c r="O126" s="108">
        <f t="shared" si="58"/>
        <v>0</v>
      </c>
      <c r="P126" s="109">
        <f t="shared" si="59"/>
        <v>-141.43484626647091</v>
      </c>
      <c r="Q126" s="110">
        <f t="shared" si="60"/>
        <v>0.88213762811127427</v>
      </c>
      <c r="R126" s="293"/>
      <c r="S126" s="47">
        <v>0.76821759259259259</v>
      </c>
      <c r="T126" s="48">
        <v>0.78402777777777777</v>
      </c>
      <c r="U126" s="111">
        <v>16.049999999999951</v>
      </c>
      <c r="V126" s="112">
        <v>22.766666666666655</v>
      </c>
      <c r="W126" s="113"/>
      <c r="X126" s="116"/>
      <c r="Y126" s="282"/>
      <c r="Z126" s="283"/>
      <c r="AA126" s="117">
        <f t="shared" si="61"/>
        <v>-424.30453879941297</v>
      </c>
      <c r="AB126" s="110">
        <f t="shared" si="62"/>
        <v>0.88213762811127416</v>
      </c>
      <c r="AC126" s="278"/>
    </row>
    <row r="127" spans="1:29" ht="15.75" customHeight="1">
      <c r="A127" s="298"/>
      <c r="B127" s="100" t="s">
        <v>120</v>
      </c>
      <c r="C127" s="280" t="s">
        <v>141</v>
      </c>
      <c r="D127" s="281"/>
      <c r="E127" s="101">
        <v>16.7</v>
      </c>
      <c r="F127" s="102">
        <v>1273</v>
      </c>
      <c r="G127" s="103">
        <f t="shared" si="63"/>
        <v>21259.1</v>
      </c>
      <c r="H127" s="26"/>
      <c r="I127" s="104">
        <v>3</v>
      </c>
      <c r="J127" s="105">
        <v>3600</v>
      </c>
      <c r="K127" s="106">
        <f t="shared" si="53"/>
        <v>1200</v>
      </c>
      <c r="L127" s="107">
        <v>3</v>
      </c>
      <c r="M127" s="105">
        <f t="shared" si="64"/>
        <v>3180.2914642609271</v>
      </c>
      <c r="N127" s="106">
        <f t="shared" si="57"/>
        <v>1060.0971547536424</v>
      </c>
      <c r="O127" s="108">
        <f t="shared" si="58"/>
        <v>0</v>
      </c>
      <c r="P127" s="109">
        <f t="shared" si="59"/>
        <v>-139.90284524635763</v>
      </c>
      <c r="Q127" s="110">
        <f t="shared" si="60"/>
        <v>0.88341429562803531</v>
      </c>
      <c r="R127" s="293"/>
      <c r="S127" s="47">
        <v>0.7944444444444444</v>
      </c>
      <c r="T127" s="48">
        <v>0.81112268518518515</v>
      </c>
      <c r="U127" s="111">
        <v>14.999999999999947</v>
      </c>
      <c r="V127" s="112">
        <v>24.016666666666691</v>
      </c>
      <c r="W127" s="113"/>
      <c r="X127" s="116"/>
      <c r="Y127" s="282"/>
      <c r="Z127" s="283"/>
      <c r="AA127" s="117">
        <f t="shared" si="61"/>
        <v>-419.70853573907289</v>
      </c>
      <c r="AB127" s="110">
        <f t="shared" si="62"/>
        <v>0.88341429562803531</v>
      </c>
      <c r="AC127" s="278"/>
    </row>
    <row r="128" spans="1:29" ht="15.75" customHeight="1">
      <c r="A128" s="299"/>
      <c r="B128" s="100" t="s">
        <v>120</v>
      </c>
      <c r="C128" s="280" t="s">
        <v>151</v>
      </c>
      <c r="D128" s="281"/>
      <c r="E128" s="101">
        <v>14.28</v>
      </c>
      <c r="F128" s="102">
        <v>2401</v>
      </c>
      <c r="G128" s="103">
        <f t="shared" si="63"/>
        <v>34286.28</v>
      </c>
      <c r="H128" s="13">
        <v>2</v>
      </c>
      <c r="I128" s="104">
        <v>3</v>
      </c>
      <c r="J128" s="105">
        <v>3600</v>
      </c>
      <c r="K128" s="106">
        <f t="shared" si="53"/>
        <v>1200</v>
      </c>
      <c r="L128" s="107">
        <v>3</v>
      </c>
      <c r="M128" s="105">
        <f t="shared" si="64"/>
        <v>3176.6262403528081</v>
      </c>
      <c r="N128" s="106">
        <f t="shared" si="57"/>
        <v>1058.8754134509361</v>
      </c>
      <c r="O128" s="108">
        <f t="shared" si="58"/>
        <v>0</v>
      </c>
      <c r="P128" s="109">
        <f t="shared" si="59"/>
        <v>-141.12458654906391</v>
      </c>
      <c r="Q128" s="110">
        <f t="shared" si="60"/>
        <v>0.88239617787578006</v>
      </c>
      <c r="R128" s="293"/>
      <c r="S128" s="47">
        <v>0.82152777777777775</v>
      </c>
      <c r="T128" s="48">
        <v>0.85302083333333334</v>
      </c>
      <c r="U128" s="111">
        <v>14.983333333333331</v>
      </c>
      <c r="V128" s="112">
        <v>45.350000000000051</v>
      </c>
      <c r="W128" s="113">
        <v>0.85302083333333334</v>
      </c>
      <c r="X128" s="116">
        <v>0.90581018518518519</v>
      </c>
      <c r="Y128" s="282"/>
      <c r="Z128" s="283"/>
      <c r="AA128" s="117">
        <f t="shared" si="61"/>
        <v>-423.37375964719195</v>
      </c>
      <c r="AB128" s="110">
        <f t="shared" si="62"/>
        <v>0.88239617787578006</v>
      </c>
      <c r="AC128" s="278"/>
    </row>
    <row r="129" spans="1:29" ht="15.75" customHeight="1">
      <c r="A129" s="299"/>
      <c r="B129" s="100" t="s">
        <v>120</v>
      </c>
      <c r="C129" s="280" t="s">
        <v>150</v>
      </c>
      <c r="D129" s="281"/>
      <c r="E129" s="101">
        <v>18.18</v>
      </c>
      <c r="F129" s="102">
        <v>1154</v>
      </c>
      <c r="G129" s="121">
        <f t="shared" si="63"/>
        <v>20979.72</v>
      </c>
      <c r="H129" s="122"/>
      <c r="I129" s="104">
        <v>4</v>
      </c>
      <c r="J129" s="105">
        <v>3000</v>
      </c>
      <c r="K129" s="106">
        <f t="shared" si="53"/>
        <v>750</v>
      </c>
      <c r="L129" s="107">
        <v>4</v>
      </c>
      <c r="M129" s="105">
        <f t="shared" si="64"/>
        <v>2701.1703511053247</v>
      </c>
      <c r="N129" s="106">
        <f t="shared" si="57"/>
        <v>675.29258777633117</v>
      </c>
      <c r="O129" s="108">
        <f t="shared" si="58"/>
        <v>0</v>
      </c>
      <c r="P129" s="109">
        <f t="shared" si="59"/>
        <v>-74.707412223668825</v>
      </c>
      <c r="Q129" s="110">
        <f t="shared" si="60"/>
        <v>0.90039011703510818</v>
      </c>
      <c r="R129" s="293"/>
      <c r="S129" s="47">
        <v>0.90581018518518519</v>
      </c>
      <c r="T129" s="48">
        <v>0.92361111111111116</v>
      </c>
      <c r="U129" s="111">
        <v>76.016666666666666</v>
      </c>
      <c r="V129" s="112">
        <v>25.633333333333397</v>
      </c>
      <c r="W129" s="113"/>
      <c r="X129" s="116"/>
      <c r="Y129" s="282"/>
      <c r="Z129" s="283"/>
      <c r="AA129" s="117">
        <f t="shared" si="61"/>
        <v>-298.8296488946753</v>
      </c>
      <c r="AB129" s="110">
        <f t="shared" si="62"/>
        <v>0.90039011703510818</v>
      </c>
      <c r="AC129" s="278"/>
    </row>
    <row r="130" spans="1:29" ht="15.75" customHeight="1">
      <c r="A130" s="299"/>
      <c r="B130" s="100" t="s">
        <v>120</v>
      </c>
      <c r="C130" s="280" t="s">
        <v>149</v>
      </c>
      <c r="D130" s="281"/>
      <c r="E130" s="101">
        <v>14.03</v>
      </c>
      <c r="F130" s="102">
        <v>4985</v>
      </c>
      <c r="G130" s="121">
        <f t="shared" si="63"/>
        <v>69939.55</v>
      </c>
      <c r="H130" s="62"/>
      <c r="I130" s="104">
        <v>3</v>
      </c>
      <c r="J130" s="105">
        <v>3000</v>
      </c>
      <c r="K130" s="106">
        <f t="shared" si="53"/>
        <v>1000</v>
      </c>
      <c r="L130" s="107">
        <v>3</v>
      </c>
      <c r="M130" s="105">
        <f t="shared" si="64"/>
        <v>2699.4584837545153</v>
      </c>
      <c r="N130" s="106">
        <f t="shared" si="57"/>
        <v>899.81949458483848</v>
      </c>
      <c r="O130" s="123">
        <f t="shared" si="58"/>
        <v>0</v>
      </c>
      <c r="P130" s="124">
        <f t="shared" si="59"/>
        <v>-100.18050541516152</v>
      </c>
      <c r="Q130" s="125">
        <f t="shared" si="60"/>
        <v>0.89981949458483845</v>
      </c>
      <c r="R130" s="293"/>
      <c r="S130" s="47">
        <v>0.9341666666666667</v>
      </c>
      <c r="T130" s="48">
        <v>1.0111111111111111</v>
      </c>
      <c r="U130" s="111">
        <v>15.199999999999978</v>
      </c>
      <c r="V130" s="112">
        <v>110.7999999999999</v>
      </c>
      <c r="W130" s="113"/>
      <c r="X130" s="116"/>
      <c r="Y130" s="282"/>
      <c r="Z130" s="283"/>
      <c r="AA130" s="117">
        <f t="shared" si="61"/>
        <v>-300.54151624548467</v>
      </c>
      <c r="AB130" s="110">
        <f t="shared" si="62"/>
        <v>0.89981949458483845</v>
      </c>
      <c r="AC130" s="278"/>
    </row>
    <row r="131" spans="1:29" ht="15.75" customHeight="1">
      <c r="A131" s="299"/>
      <c r="B131" s="100" t="s">
        <v>120</v>
      </c>
      <c r="C131" s="280" t="s">
        <v>151</v>
      </c>
      <c r="D131" s="281"/>
      <c r="E131" s="101">
        <v>14.28</v>
      </c>
      <c r="F131" s="102">
        <v>6648</v>
      </c>
      <c r="G131" s="121">
        <f t="shared" si="63"/>
        <v>94933.440000000002</v>
      </c>
      <c r="H131" s="62"/>
      <c r="I131" s="104">
        <v>3</v>
      </c>
      <c r="J131" s="105">
        <v>3600</v>
      </c>
      <c r="K131" s="106">
        <f t="shared" si="53"/>
        <v>1200</v>
      </c>
      <c r="L131" s="118">
        <v>3</v>
      </c>
      <c r="M131" s="105">
        <f t="shared" si="64"/>
        <v>3175.3748175666692</v>
      </c>
      <c r="N131" s="106">
        <f t="shared" si="57"/>
        <v>1058.4582725222231</v>
      </c>
      <c r="O131" s="123">
        <f t="shared" si="58"/>
        <v>0</v>
      </c>
      <c r="P131" s="124">
        <f t="shared" si="59"/>
        <v>-141.54172747777693</v>
      </c>
      <c r="Q131" s="125">
        <f t="shared" si="60"/>
        <v>0.88204856043518587</v>
      </c>
      <c r="R131" s="293"/>
      <c r="S131" s="47">
        <v>1.0217939814814814</v>
      </c>
      <c r="T131" s="48">
        <v>1.1090277777777777</v>
      </c>
      <c r="U131" s="111">
        <v>15.383333333333233</v>
      </c>
      <c r="V131" s="112">
        <v>125.61666666666675</v>
      </c>
      <c r="W131" s="113"/>
      <c r="X131" s="116"/>
      <c r="Y131" s="282"/>
      <c r="Z131" s="283"/>
      <c r="AA131" s="117">
        <f t="shared" si="61"/>
        <v>-424.62518243333079</v>
      </c>
      <c r="AB131" s="110">
        <f t="shared" si="62"/>
        <v>0.88204856043518587</v>
      </c>
      <c r="AC131" s="278"/>
    </row>
    <row r="132" spans="1:29" ht="15.75" customHeight="1">
      <c r="A132" s="299"/>
      <c r="B132" s="100"/>
      <c r="C132" s="280"/>
      <c r="D132" s="281"/>
      <c r="E132" s="101"/>
      <c r="F132" s="102"/>
      <c r="G132" s="121"/>
      <c r="H132" s="62"/>
      <c r="I132" s="104"/>
      <c r="J132" s="105"/>
      <c r="K132" s="106"/>
      <c r="L132" s="118"/>
      <c r="M132" s="105"/>
      <c r="N132" s="106"/>
      <c r="O132" s="123"/>
      <c r="P132" s="124"/>
      <c r="Q132" s="125"/>
      <c r="R132" s="293"/>
      <c r="S132" s="47"/>
      <c r="T132" s="48"/>
      <c r="U132" s="111"/>
      <c r="V132" s="112"/>
      <c r="W132" s="113"/>
      <c r="X132" s="116"/>
      <c r="Y132" s="282"/>
      <c r="Z132" s="283"/>
      <c r="AA132" s="117"/>
      <c r="AB132" s="110"/>
      <c r="AC132" s="278"/>
    </row>
    <row r="133" spans="1:29" ht="15.75" customHeight="1">
      <c r="A133" s="299"/>
      <c r="B133" s="100"/>
      <c r="C133" s="280"/>
      <c r="D133" s="281"/>
      <c r="E133" s="101"/>
      <c r="F133" s="102"/>
      <c r="G133" s="121"/>
      <c r="H133" s="62"/>
      <c r="I133" s="104"/>
      <c r="J133" s="105"/>
      <c r="K133" s="106"/>
      <c r="L133" s="118"/>
      <c r="M133" s="105"/>
      <c r="N133" s="106"/>
      <c r="O133" s="123"/>
      <c r="P133" s="124"/>
      <c r="Q133" s="125"/>
      <c r="R133" s="293"/>
      <c r="S133" s="47"/>
      <c r="T133" s="48"/>
      <c r="U133" s="111"/>
      <c r="V133" s="112"/>
      <c r="W133" s="113"/>
      <c r="X133" s="116"/>
      <c r="Y133" s="282"/>
      <c r="Z133" s="283"/>
      <c r="AA133" s="117"/>
      <c r="AB133" s="110"/>
      <c r="AC133" s="278"/>
    </row>
    <row r="134" spans="1:29" ht="15.75" customHeight="1">
      <c r="A134" s="299"/>
      <c r="B134" s="100"/>
      <c r="C134" s="280"/>
      <c r="D134" s="281"/>
      <c r="E134" s="101"/>
      <c r="F134" s="102"/>
      <c r="G134" s="121"/>
      <c r="H134" s="62"/>
      <c r="I134" s="104"/>
      <c r="J134" s="105"/>
      <c r="K134" s="106"/>
      <c r="L134" s="118"/>
      <c r="M134" s="105"/>
      <c r="N134" s="106"/>
      <c r="O134" s="123"/>
      <c r="P134" s="124"/>
      <c r="Q134" s="125"/>
      <c r="R134" s="293"/>
      <c r="S134" s="47"/>
      <c r="T134" s="48"/>
      <c r="U134" s="111"/>
      <c r="V134" s="112"/>
      <c r="W134" s="126"/>
      <c r="X134" s="127"/>
      <c r="Y134" s="282"/>
      <c r="Z134" s="283"/>
      <c r="AA134" s="117"/>
      <c r="AB134" s="110"/>
      <c r="AC134" s="278"/>
    </row>
    <row r="135" spans="1:29" ht="15.75" customHeight="1">
      <c r="A135" s="299"/>
      <c r="B135" s="100"/>
      <c r="C135" s="280"/>
      <c r="D135" s="281"/>
      <c r="E135" s="101"/>
      <c r="F135" s="102"/>
      <c r="G135" s="121"/>
      <c r="H135" s="62"/>
      <c r="I135" s="104"/>
      <c r="J135" s="105"/>
      <c r="K135" s="106"/>
      <c r="L135" s="118"/>
      <c r="M135" s="105"/>
      <c r="N135" s="106"/>
      <c r="O135" s="123"/>
      <c r="P135" s="124"/>
      <c r="Q135" s="125"/>
      <c r="R135" s="293"/>
      <c r="S135" s="47"/>
      <c r="T135" s="48"/>
      <c r="U135" s="111"/>
      <c r="V135" s="112"/>
      <c r="W135" s="126"/>
      <c r="X135" s="127"/>
      <c r="Y135" s="282"/>
      <c r="Z135" s="283"/>
      <c r="AA135" s="117"/>
      <c r="AB135" s="110"/>
      <c r="AC135" s="278"/>
    </row>
    <row r="136" spans="1:29" ht="15.75" customHeight="1">
      <c r="A136" s="299"/>
      <c r="B136" s="100"/>
      <c r="C136" s="280"/>
      <c r="D136" s="281"/>
      <c r="E136" s="101"/>
      <c r="F136" s="102"/>
      <c r="G136" s="121"/>
      <c r="H136" s="62"/>
      <c r="I136" s="104"/>
      <c r="J136" s="105"/>
      <c r="K136" s="106"/>
      <c r="L136" s="118"/>
      <c r="M136" s="105"/>
      <c r="N136" s="106"/>
      <c r="O136" s="123"/>
      <c r="P136" s="124"/>
      <c r="Q136" s="125"/>
      <c r="R136" s="293"/>
      <c r="S136" s="47"/>
      <c r="T136" s="48"/>
      <c r="U136" s="111"/>
      <c r="V136" s="112"/>
      <c r="W136" s="126"/>
      <c r="X136" s="127"/>
      <c r="Y136" s="282"/>
      <c r="Z136" s="283"/>
      <c r="AA136" s="117"/>
      <c r="AB136" s="110"/>
      <c r="AC136" s="278"/>
    </row>
    <row r="137" spans="1:29" ht="15.75" customHeight="1">
      <c r="A137" s="299"/>
      <c r="B137" s="100"/>
      <c r="C137" s="280"/>
      <c r="D137" s="281"/>
      <c r="E137" s="101"/>
      <c r="F137" s="102"/>
      <c r="G137" s="121"/>
      <c r="H137" s="62"/>
      <c r="I137" s="104"/>
      <c r="J137" s="105"/>
      <c r="K137" s="106"/>
      <c r="L137" s="118"/>
      <c r="M137" s="105"/>
      <c r="N137" s="106"/>
      <c r="O137" s="123"/>
      <c r="P137" s="124"/>
      <c r="Q137" s="125"/>
      <c r="R137" s="293"/>
      <c r="S137" s="47"/>
      <c r="T137" s="48"/>
      <c r="U137" s="111"/>
      <c r="V137" s="112"/>
      <c r="W137" s="126"/>
      <c r="X137" s="127"/>
      <c r="Y137" s="282"/>
      <c r="Z137" s="283"/>
      <c r="AA137" s="117"/>
      <c r="AB137" s="110"/>
      <c r="AC137" s="278"/>
    </row>
    <row r="138" spans="1:29" ht="15.75" customHeight="1">
      <c r="A138" s="299"/>
      <c r="B138" s="100"/>
      <c r="C138" s="280"/>
      <c r="D138" s="281"/>
      <c r="E138" s="101"/>
      <c r="F138" s="102"/>
      <c r="G138" s="121"/>
      <c r="H138" s="62"/>
      <c r="I138" s="104"/>
      <c r="J138" s="105"/>
      <c r="K138" s="106"/>
      <c r="L138" s="118"/>
      <c r="M138" s="105"/>
      <c r="N138" s="106"/>
      <c r="O138" s="123"/>
      <c r="P138" s="124"/>
      <c r="Q138" s="125"/>
      <c r="R138" s="293"/>
      <c r="S138" s="47"/>
      <c r="T138" s="48"/>
      <c r="U138" s="111"/>
      <c r="V138" s="112"/>
      <c r="W138" s="126"/>
      <c r="X138" s="127"/>
      <c r="Y138" s="282"/>
      <c r="Z138" s="283"/>
      <c r="AA138" s="117"/>
      <c r="AB138" s="110"/>
      <c r="AC138" s="278"/>
    </row>
    <row r="139" spans="1:29" ht="15.75" customHeight="1">
      <c r="A139" s="299"/>
      <c r="B139" s="100"/>
      <c r="C139" s="280"/>
      <c r="D139" s="281"/>
      <c r="E139" s="170"/>
      <c r="F139" s="102"/>
      <c r="G139" s="129"/>
      <c r="H139" s="62"/>
      <c r="I139" s="104"/>
      <c r="J139" s="105"/>
      <c r="K139" s="106"/>
      <c r="L139" s="118"/>
      <c r="M139" s="105"/>
      <c r="N139" s="106"/>
      <c r="O139" s="123"/>
      <c r="P139" s="124"/>
      <c r="Q139" s="125"/>
      <c r="R139" s="293"/>
      <c r="S139" s="119"/>
      <c r="T139" s="120"/>
      <c r="U139" s="130"/>
      <c r="V139" s="131"/>
      <c r="W139" s="126"/>
      <c r="X139" s="127"/>
      <c r="Y139" s="282"/>
      <c r="Z139" s="283"/>
      <c r="AA139" s="165"/>
      <c r="AB139" s="125"/>
      <c r="AC139" s="278"/>
    </row>
    <row r="140" spans="1:29" ht="15.75" customHeight="1" thickBot="1">
      <c r="A140" s="300"/>
      <c r="B140" s="133" t="s">
        <v>117</v>
      </c>
      <c r="C140" s="284"/>
      <c r="D140" s="284"/>
      <c r="E140" s="134"/>
      <c r="F140" s="99"/>
      <c r="G140" s="135"/>
      <c r="H140" s="69"/>
      <c r="I140" s="136">
        <f t="shared" ref="I140:J140" si="65">AVERAGE(I124:I139)</f>
        <v>3.25</v>
      </c>
      <c r="J140" s="137">
        <f t="shared" si="65"/>
        <v>3300</v>
      </c>
      <c r="K140" s="138">
        <f t="shared" ref="K140" si="66">J140/I140</f>
        <v>1015.3846153846154</v>
      </c>
      <c r="L140" s="136">
        <f t="shared" ref="L140:M140" si="67">AVERAGE(L124:L139)</f>
        <v>3.25</v>
      </c>
      <c r="M140" s="137">
        <f t="shared" si="67"/>
        <v>2938.680485245914</v>
      </c>
      <c r="N140" s="138">
        <f t="shared" ref="N140:N151" si="68">M140/L140</f>
        <v>904.20938007566588</v>
      </c>
      <c r="O140" s="139">
        <f t="shared" ref="O140:O151" si="69">L140-I140</f>
        <v>0</v>
      </c>
      <c r="P140" s="140">
        <f t="shared" ref="P140:P151" si="70">N140-K140</f>
        <v>-111.17523530894948</v>
      </c>
      <c r="Q140" s="141">
        <f t="shared" ref="Q140:Q151" si="71">N140/K140</f>
        <v>0.89050923795330728</v>
      </c>
      <c r="R140" s="294"/>
      <c r="S140" s="142">
        <f>S124</f>
        <v>0.70855324074074078</v>
      </c>
      <c r="T140" s="143">
        <f>INDEX(T124:T139,COUNTA(T124:T139))</f>
        <v>1.1090277777777777</v>
      </c>
      <c r="U140" s="144"/>
      <c r="V140" s="166"/>
      <c r="W140" s="99"/>
      <c r="X140" s="69"/>
      <c r="Y140" s="285"/>
      <c r="Z140" s="286"/>
      <c r="AA140" s="168">
        <f t="shared" ref="AA140:AA151" si="72">M140-J140</f>
        <v>-361.31951475408596</v>
      </c>
      <c r="AB140" s="141">
        <f t="shared" ref="AB140:AB151" si="73">M140/J140</f>
        <v>0.89050923795330728</v>
      </c>
      <c r="AC140" s="279"/>
    </row>
    <row r="141" spans="1:29" ht="15.75" customHeight="1">
      <c r="A141" s="287" t="s">
        <v>152</v>
      </c>
      <c r="B141" s="114" t="s">
        <v>120</v>
      </c>
      <c r="C141" s="290" t="s">
        <v>143</v>
      </c>
      <c r="D141" s="291"/>
      <c r="E141" s="147">
        <v>22.28</v>
      </c>
      <c r="F141" s="97">
        <v>1681</v>
      </c>
      <c r="G141" s="148">
        <f t="shared" ref="G141:G151" si="74">E141*F141</f>
        <v>37452.68</v>
      </c>
      <c r="H141" s="149"/>
      <c r="I141" s="150">
        <v>5</v>
      </c>
      <c r="J141" s="151">
        <v>3300</v>
      </c>
      <c r="K141" s="152">
        <f>J141/I141</f>
        <v>660</v>
      </c>
      <c r="L141" s="153">
        <v>5</v>
      </c>
      <c r="M141" s="151">
        <f t="shared" ref="M141:M151" si="75">F141/V141*60</f>
        <v>2940.5247813411142</v>
      </c>
      <c r="N141" s="152">
        <f t="shared" si="68"/>
        <v>588.10495626822285</v>
      </c>
      <c r="O141" s="154">
        <f t="shared" si="69"/>
        <v>0</v>
      </c>
      <c r="P141" s="155">
        <f t="shared" si="70"/>
        <v>-71.89504373177715</v>
      </c>
      <c r="Q141" s="156">
        <f t="shared" si="71"/>
        <v>0.89106811555791343</v>
      </c>
      <c r="R141" s="292">
        <f>Q157</f>
        <v>0.88637793422975486</v>
      </c>
      <c r="S141" s="157">
        <v>0.70833333333333337</v>
      </c>
      <c r="T141" s="158">
        <v>0.73215277777777776</v>
      </c>
      <c r="U141" s="159"/>
      <c r="V141" s="160">
        <v>34.299999999999926</v>
      </c>
      <c r="W141" s="158"/>
      <c r="X141" s="169"/>
      <c r="Y141" s="295"/>
      <c r="Z141" s="296"/>
      <c r="AA141" s="171">
        <f t="shared" si="72"/>
        <v>-359.47521865888575</v>
      </c>
      <c r="AB141" s="156">
        <f t="shared" si="73"/>
        <v>0.89106811555791343</v>
      </c>
      <c r="AC141" s="277">
        <f>AB157</f>
        <v>0.88637793422975475</v>
      </c>
    </row>
    <row r="142" spans="1:29" ht="15.75" customHeight="1">
      <c r="A142" s="288"/>
      <c r="B142" s="100" t="s">
        <v>120</v>
      </c>
      <c r="C142" s="280" t="s">
        <v>153</v>
      </c>
      <c r="D142" s="281"/>
      <c r="E142" s="101">
        <v>18.18</v>
      </c>
      <c r="F142" s="102">
        <v>886</v>
      </c>
      <c r="G142" s="103">
        <f t="shared" si="74"/>
        <v>16107.48</v>
      </c>
      <c r="H142" s="26">
        <v>2</v>
      </c>
      <c r="I142" s="104">
        <v>3</v>
      </c>
      <c r="J142" s="105">
        <v>3600</v>
      </c>
      <c r="K142" s="106">
        <f t="shared" si="53"/>
        <v>1200</v>
      </c>
      <c r="L142" s="107">
        <v>3</v>
      </c>
      <c r="M142" s="105">
        <f t="shared" si="75"/>
        <v>3176.8924302788937</v>
      </c>
      <c r="N142" s="106">
        <f t="shared" si="68"/>
        <v>1058.9641434262978</v>
      </c>
      <c r="O142" s="108">
        <f t="shared" si="69"/>
        <v>0</v>
      </c>
      <c r="P142" s="109">
        <f t="shared" si="70"/>
        <v>-141.03585657370218</v>
      </c>
      <c r="Q142" s="110">
        <f t="shared" si="71"/>
        <v>0.8824701195219149</v>
      </c>
      <c r="R142" s="293"/>
      <c r="S142" s="47">
        <v>0.74254629629629632</v>
      </c>
      <c r="T142" s="48">
        <v>0.75416666666666665</v>
      </c>
      <c r="U142" s="111">
        <v>14.966666666666715</v>
      </c>
      <c r="V142" s="112">
        <v>16.733333333333285</v>
      </c>
      <c r="W142" s="113"/>
      <c r="X142" s="13"/>
      <c r="Y142" s="282"/>
      <c r="Z142" s="283"/>
      <c r="AA142" s="172">
        <f t="shared" si="72"/>
        <v>-423.1075697211063</v>
      </c>
      <c r="AB142" s="110">
        <f t="shared" si="73"/>
        <v>0.8824701195219149</v>
      </c>
      <c r="AC142" s="278"/>
    </row>
    <row r="143" spans="1:29" ht="15.75" customHeight="1">
      <c r="A143" s="288"/>
      <c r="B143" s="100" t="s">
        <v>120</v>
      </c>
      <c r="C143" s="280" t="s">
        <v>155</v>
      </c>
      <c r="D143" s="281"/>
      <c r="E143" s="101">
        <v>24.82</v>
      </c>
      <c r="F143" s="102">
        <v>700</v>
      </c>
      <c r="G143" s="103">
        <f t="shared" si="74"/>
        <v>17374</v>
      </c>
      <c r="H143" s="26">
        <v>2</v>
      </c>
      <c r="I143" s="104">
        <v>4</v>
      </c>
      <c r="J143" s="105">
        <v>3300</v>
      </c>
      <c r="K143" s="106">
        <f t="shared" si="53"/>
        <v>825</v>
      </c>
      <c r="L143" s="107">
        <v>4</v>
      </c>
      <c r="M143" s="105">
        <f t="shared" si="75"/>
        <v>2943.9252336448399</v>
      </c>
      <c r="N143" s="106">
        <f t="shared" si="68"/>
        <v>735.98130841120997</v>
      </c>
      <c r="O143" s="108">
        <f t="shared" si="69"/>
        <v>0</v>
      </c>
      <c r="P143" s="109">
        <f t="shared" si="70"/>
        <v>-89.018691588790034</v>
      </c>
      <c r="Q143" s="110">
        <f t="shared" si="71"/>
        <v>0.89209855564995144</v>
      </c>
      <c r="R143" s="293"/>
      <c r="S143" s="47">
        <v>0.76458333333333328</v>
      </c>
      <c r="T143" s="48">
        <v>0.77449074074074076</v>
      </c>
      <c r="U143" s="111">
        <v>14.999999999999947</v>
      </c>
      <c r="V143" s="112">
        <v>14.266666666666765</v>
      </c>
      <c r="W143" s="113"/>
      <c r="X143" s="13"/>
      <c r="Y143" s="282"/>
      <c r="Z143" s="283"/>
      <c r="AA143" s="172">
        <f t="shared" si="72"/>
        <v>-356.07476635516014</v>
      </c>
      <c r="AB143" s="110">
        <f t="shared" si="73"/>
        <v>0.89209855564995144</v>
      </c>
      <c r="AC143" s="278"/>
    </row>
    <row r="144" spans="1:29" ht="15.75" customHeight="1">
      <c r="A144" s="288"/>
      <c r="B144" s="100" t="s">
        <v>120</v>
      </c>
      <c r="C144" s="280" t="s">
        <v>156</v>
      </c>
      <c r="D144" s="281"/>
      <c r="E144" s="101">
        <v>25.03</v>
      </c>
      <c r="F144" s="102">
        <v>556</v>
      </c>
      <c r="G144" s="103">
        <f t="shared" si="74"/>
        <v>13916.68</v>
      </c>
      <c r="H144" s="26">
        <v>2</v>
      </c>
      <c r="I144" s="104">
        <v>4</v>
      </c>
      <c r="J144" s="105">
        <v>3300</v>
      </c>
      <c r="K144" s="106">
        <f t="shared" si="53"/>
        <v>825</v>
      </c>
      <c r="L144" s="107">
        <v>4</v>
      </c>
      <c r="M144" s="105">
        <f t="shared" si="75"/>
        <v>2943.5294117646886</v>
      </c>
      <c r="N144" s="106">
        <f t="shared" si="68"/>
        <v>735.88235294117214</v>
      </c>
      <c r="O144" s="108">
        <f t="shared" si="69"/>
        <v>0</v>
      </c>
      <c r="P144" s="109">
        <f t="shared" si="70"/>
        <v>-89.117647058827856</v>
      </c>
      <c r="Q144" s="110">
        <f t="shared" si="71"/>
        <v>0.89197860962566322</v>
      </c>
      <c r="R144" s="293"/>
      <c r="S144" s="47">
        <v>0.78541666666666665</v>
      </c>
      <c r="T144" s="48">
        <v>0.79328703703703707</v>
      </c>
      <c r="U144" s="111">
        <v>15.733333333333288</v>
      </c>
      <c r="V144" s="112">
        <v>11.3333333333334</v>
      </c>
      <c r="W144" s="113"/>
      <c r="X144" s="13"/>
      <c r="Y144" s="282"/>
      <c r="Z144" s="283"/>
      <c r="AA144" s="172">
        <f t="shared" si="72"/>
        <v>-356.47058823531142</v>
      </c>
      <c r="AB144" s="110">
        <f t="shared" si="73"/>
        <v>0.89197860962566322</v>
      </c>
      <c r="AC144" s="278"/>
    </row>
    <row r="145" spans="1:29" ht="15.75" customHeight="1">
      <c r="A145" s="288"/>
      <c r="B145" s="100" t="s">
        <v>120</v>
      </c>
      <c r="C145" s="280" t="s">
        <v>146</v>
      </c>
      <c r="D145" s="281"/>
      <c r="E145" s="101">
        <v>17.89</v>
      </c>
      <c r="F145" s="102">
        <v>1321</v>
      </c>
      <c r="G145" s="103">
        <f t="shared" si="74"/>
        <v>23632.690000000002</v>
      </c>
      <c r="H145" s="13">
        <v>2</v>
      </c>
      <c r="I145" s="104">
        <v>4</v>
      </c>
      <c r="J145" s="105">
        <v>3600</v>
      </c>
      <c r="K145" s="106">
        <f t="shared" si="53"/>
        <v>900</v>
      </c>
      <c r="L145" s="107">
        <v>4</v>
      </c>
      <c r="M145" s="105">
        <f t="shared" si="75"/>
        <v>3176.7535070140402</v>
      </c>
      <c r="N145" s="106">
        <f t="shared" si="68"/>
        <v>794.18837675351006</v>
      </c>
      <c r="O145" s="108">
        <f t="shared" si="69"/>
        <v>0</v>
      </c>
      <c r="P145" s="109">
        <f t="shared" si="70"/>
        <v>-105.81162324648994</v>
      </c>
      <c r="Q145" s="110">
        <f t="shared" si="71"/>
        <v>0.88243152972612227</v>
      </c>
      <c r="R145" s="293"/>
      <c r="S145" s="47">
        <v>0.80350694444444448</v>
      </c>
      <c r="T145" s="48">
        <v>0.8208333333333333</v>
      </c>
      <c r="U145" s="111">
        <v>14.716666666666676</v>
      </c>
      <c r="V145" s="112">
        <v>24.949999999999903</v>
      </c>
      <c r="W145" s="113"/>
      <c r="X145" s="116"/>
      <c r="Y145" s="282"/>
      <c r="Z145" s="283"/>
      <c r="AA145" s="172">
        <f t="shared" si="72"/>
        <v>-423.24649298595978</v>
      </c>
      <c r="AB145" s="110">
        <f t="shared" si="73"/>
        <v>0.88243152972612227</v>
      </c>
      <c r="AC145" s="278"/>
    </row>
    <row r="146" spans="1:29" ht="15.75" customHeight="1">
      <c r="A146" s="288"/>
      <c r="B146" s="100" t="s">
        <v>120</v>
      </c>
      <c r="C146" s="280" t="s">
        <v>147</v>
      </c>
      <c r="D146" s="281"/>
      <c r="E146" s="101">
        <v>16.66</v>
      </c>
      <c r="F146" s="102">
        <v>2053</v>
      </c>
      <c r="G146" s="121">
        <f t="shared" si="74"/>
        <v>34202.980000000003</v>
      </c>
      <c r="H146" s="122">
        <v>2</v>
      </c>
      <c r="I146" s="104">
        <v>5</v>
      </c>
      <c r="J146" s="105">
        <v>3600</v>
      </c>
      <c r="K146" s="106">
        <f t="shared" si="53"/>
        <v>720</v>
      </c>
      <c r="L146" s="107">
        <v>5</v>
      </c>
      <c r="M146" s="105">
        <f t="shared" si="75"/>
        <v>3173.3791326749729</v>
      </c>
      <c r="N146" s="106">
        <f t="shared" si="68"/>
        <v>634.6758265349946</v>
      </c>
      <c r="O146" s="108">
        <f t="shared" si="69"/>
        <v>0</v>
      </c>
      <c r="P146" s="109">
        <f t="shared" si="70"/>
        <v>-85.324173465005401</v>
      </c>
      <c r="Q146" s="110">
        <f t="shared" si="71"/>
        <v>0.88149420352082586</v>
      </c>
      <c r="R146" s="293"/>
      <c r="S146" s="47">
        <v>0.83137731481481481</v>
      </c>
      <c r="T146" s="48">
        <v>0.85833333333333328</v>
      </c>
      <c r="U146" s="111">
        <v>15.183333333333362</v>
      </c>
      <c r="V146" s="112">
        <v>38.816666666666606</v>
      </c>
      <c r="W146" s="113">
        <v>0.85833333333333328</v>
      </c>
      <c r="X146" s="116">
        <v>0.91057870370370375</v>
      </c>
      <c r="Y146" s="282"/>
      <c r="Z146" s="283"/>
      <c r="AA146" s="172">
        <f t="shared" si="72"/>
        <v>-426.62086732502712</v>
      </c>
      <c r="AB146" s="110">
        <f t="shared" si="73"/>
        <v>0.88149420352082575</v>
      </c>
      <c r="AC146" s="278"/>
    </row>
    <row r="147" spans="1:29" ht="15.75" customHeight="1">
      <c r="A147" s="288"/>
      <c r="B147" s="100" t="s">
        <v>120</v>
      </c>
      <c r="C147" s="280" t="s">
        <v>153</v>
      </c>
      <c r="D147" s="281"/>
      <c r="E147" s="101">
        <v>18.18</v>
      </c>
      <c r="F147" s="102">
        <v>2318</v>
      </c>
      <c r="G147" s="121">
        <f t="shared" si="74"/>
        <v>42141.24</v>
      </c>
      <c r="H147" s="62"/>
      <c r="I147" s="104">
        <v>3</v>
      </c>
      <c r="J147" s="105">
        <v>3600</v>
      </c>
      <c r="K147" s="106">
        <f t="shared" si="53"/>
        <v>1200</v>
      </c>
      <c r="L147" s="107">
        <v>3</v>
      </c>
      <c r="M147" s="105">
        <f t="shared" si="75"/>
        <v>3177.7608530083844</v>
      </c>
      <c r="N147" s="106">
        <f t="shared" si="68"/>
        <v>1059.2536176694614</v>
      </c>
      <c r="O147" s="123">
        <f t="shared" si="69"/>
        <v>0</v>
      </c>
      <c r="P147" s="124">
        <f t="shared" si="70"/>
        <v>-140.74638233053861</v>
      </c>
      <c r="Q147" s="125">
        <f t="shared" si="71"/>
        <v>0.88271134805788454</v>
      </c>
      <c r="R147" s="293"/>
      <c r="S147" s="47">
        <v>0.91057870370370375</v>
      </c>
      <c r="T147" s="48">
        <v>0.94097222222222221</v>
      </c>
      <c r="U147" s="111">
        <v>75.233333333333476</v>
      </c>
      <c r="V147" s="112">
        <v>43.76666666666658</v>
      </c>
      <c r="W147" s="113"/>
      <c r="X147" s="116"/>
      <c r="Y147" s="282"/>
      <c r="Z147" s="283"/>
      <c r="AA147" s="172">
        <f t="shared" si="72"/>
        <v>-422.2391469916156</v>
      </c>
      <c r="AB147" s="110">
        <f t="shared" si="73"/>
        <v>0.88271134805788454</v>
      </c>
      <c r="AC147" s="278"/>
    </row>
    <row r="148" spans="1:29" ht="15.75" customHeight="1">
      <c r="A148" s="288"/>
      <c r="B148" s="100" t="s">
        <v>120</v>
      </c>
      <c r="C148" s="280" t="s">
        <v>156</v>
      </c>
      <c r="D148" s="281"/>
      <c r="E148" s="101">
        <v>25.03</v>
      </c>
      <c r="F148" s="102">
        <v>1189</v>
      </c>
      <c r="G148" s="121">
        <f t="shared" si="74"/>
        <v>29760.670000000002</v>
      </c>
      <c r="H148" s="62"/>
      <c r="I148" s="104">
        <v>4</v>
      </c>
      <c r="J148" s="105">
        <v>3300</v>
      </c>
      <c r="K148" s="106">
        <f t="shared" si="53"/>
        <v>825</v>
      </c>
      <c r="L148" s="118">
        <v>4</v>
      </c>
      <c r="M148" s="105">
        <f t="shared" si="75"/>
        <v>2943.8789546079774</v>
      </c>
      <c r="N148" s="106">
        <f t="shared" si="68"/>
        <v>735.96973865199436</v>
      </c>
      <c r="O148" s="123">
        <f t="shared" si="69"/>
        <v>0</v>
      </c>
      <c r="P148" s="124">
        <f t="shared" si="70"/>
        <v>-89.030261348005638</v>
      </c>
      <c r="Q148" s="125">
        <f t="shared" si="71"/>
        <v>0.89208453169938706</v>
      </c>
      <c r="R148" s="293"/>
      <c r="S148" s="47">
        <v>0.95138888888888884</v>
      </c>
      <c r="T148" s="48">
        <v>0.96821759259259255</v>
      </c>
      <c r="U148" s="111">
        <v>14.999999999999947</v>
      </c>
      <c r="V148" s="112">
        <v>24.233333333333338</v>
      </c>
      <c r="W148" s="113"/>
      <c r="X148" s="116"/>
      <c r="Y148" s="282"/>
      <c r="Z148" s="283"/>
      <c r="AA148" s="172">
        <f t="shared" si="72"/>
        <v>-356.12104539202255</v>
      </c>
      <c r="AB148" s="110">
        <f t="shared" si="73"/>
        <v>0.89208453169938706</v>
      </c>
      <c r="AC148" s="278"/>
    </row>
    <row r="149" spans="1:29" ht="15.75" customHeight="1">
      <c r="A149" s="288"/>
      <c r="B149" s="100" t="s">
        <v>120</v>
      </c>
      <c r="C149" s="280" t="s">
        <v>155</v>
      </c>
      <c r="D149" s="281"/>
      <c r="E149" s="101">
        <v>24.82</v>
      </c>
      <c r="F149" s="102">
        <v>1734</v>
      </c>
      <c r="G149" s="121">
        <f t="shared" si="74"/>
        <v>43037.88</v>
      </c>
      <c r="H149" s="62"/>
      <c r="I149" s="104">
        <v>4</v>
      </c>
      <c r="J149" s="105">
        <v>3300</v>
      </c>
      <c r="K149" s="106">
        <f t="shared" si="53"/>
        <v>825</v>
      </c>
      <c r="L149" s="118">
        <v>4</v>
      </c>
      <c r="M149" s="105">
        <f t="shared" si="75"/>
        <v>2944.528301886794</v>
      </c>
      <c r="N149" s="106">
        <f t="shared" si="68"/>
        <v>736.1320754716985</v>
      </c>
      <c r="O149" s="123">
        <f t="shared" si="69"/>
        <v>0</v>
      </c>
      <c r="P149" s="124">
        <f t="shared" si="70"/>
        <v>-88.867924528301501</v>
      </c>
      <c r="Q149" s="125">
        <f t="shared" si="71"/>
        <v>0.89228130360205882</v>
      </c>
      <c r="R149" s="293"/>
      <c r="S149" s="47">
        <v>0.97847222222222219</v>
      </c>
      <c r="T149" s="48">
        <v>1.0030092592592592</v>
      </c>
      <c r="U149" s="111">
        <v>14.766666666666683</v>
      </c>
      <c r="V149" s="112">
        <v>35.333333333333314</v>
      </c>
      <c r="W149" s="126"/>
      <c r="X149" s="127"/>
      <c r="Y149" s="282"/>
      <c r="Z149" s="283"/>
      <c r="AA149" s="172">
        <f t="shared" si="72"/>
        <v>-355.471698113206</v>
      </c>
      <c r="AB149" s="110">
        <f t="shared" si="73"/>
        <v>0.89228130360205882</v>
      </c>
      <c r="AC149" s="278"/>
    </row>
    <row r="150" spans="1:29" ht="15.75" customHeight="1">
      <c r="A150" s="288"/>
      <c r="B150" s="100" t="s">
        <v>120</v>
      </c>
      <c r="C150" s="280" t="s">
        <v>146</v>
      </c>
      <c r="D150" s="281"/>
      <c r="E150" s="101">
        <v>17.89</v>
      </c>
      <c r="F150" s="102">
        <v>3640</v>
      </c>
      <c r="G150" s="121">
        <f t="shared" si="74"/>
        <v>65119.6</v>
      </c>
      <c r="H150" s="62"/>
      <c r="I150" s="104">
        <v>4</v>
      </c>
      <c r="J150" s="105">
        <v>3600</v>
      </c>
      <c r="K150" s="106">
        <f t="shared" si="53"/>
        <v>900</v>
      </c>
      <c r="L150" s="118">
        <v>4</v>
      </c>
      <c r="M150" s="105">
        <f t="shared" si="75"/>
        <v>3176.7272727272716</v>
      </c>
      <c r="N150" s="106">
        <f t="shared" si="68"/>
        <v>794.1818181818179</v>
      </c>
      <c r="O150" s="123">
        <f t="shared" si="69"/>
        <v>0</v>
      </c>
      <c r="P150" s="124">
        <f t="shared" si="70"/>
        <v>-105.8181818181821</v>
      </c>
      <c r="Q150" s="125">
        <f t="shared" si="71"/>
        <v>0.88242424242424211</v>
      </c>
      <c r="R150" s="293"/>
      <c r="S150" s="47">
        <v>1.0133680555555555</v>
      </c>
      <c r="T150" s="48">
        <v>1.0611111111111111</v>
      </c>
      <c r="U150" s="111">
        <v>14.916666666666707</v>
      </c>
      <c r="V150" s="112">
        <v>68.750000000000028</v>
      </c>
      <c r="W150" s="126"/>
      <c r="X150" s="127"/>
      <c r="Y150" s="282"/>
      <c r="Z150" s="283"/>
      <c r="AA150" s="172">
        <f t="shared" si="72"/>
        <v>-423.27272727272839</v>
      </c>
      <c r="AB150" s="110">
        <f t="shared" si="73"/>
        <v>0.88242424242424211</v>
      </c>
      <c r="AC150" s="278"/>
    </row>
    <row r="151" spans="1:29" ht="15.75" customHeight="1">
      <c r="A151" s="288"/>
      <c r="B151" s="100" t="s">
        <v>120</v>
      </c>
      <c r="C151" s="280" t="s">
        <v>147</v>
      </c>
      <c r="D151" s="281"/>
      <c r="E151" s="101">
        <v>16.66</v>
      </c>
      <c r="F151" s="102">
        <v>5426</v>
      </c>
      <c r="G151" s="121">
        <f t="shared" si="74"/>
        <v>90397.16</v>
      </c>
      <c r="H151" s="62"/>
      <c r="I151" s="104">
        <v>5</v>
      </c>
      <c r="J151" s="105">
        <v>3600</v>
      </c>
      <c r="K151" s="106">
        <f t="shared" si="53"/>
        <v>720</v>
      </c>
      <c r="L151" s="118">
        <v>5</v>
      </c>
      <c r="M151" s="105">
        <f t="shared" si="75"/>
        <v>3173.0994152046769</v>
      </c>
      <c r="N151" s="106">
        <f t="shared" si="68"/>
        <v>634.61988304093541</v>
      </c>
      <c r="O151" s="123">
        <f t="shared" si="69"/>
        <v>0</v>
      </c>
      <c r="P151" s="124">
        <f t="shared" si="70"/>
        <v>-85.380116959064594</v>
      </c>
      <c r="Q151" s="125">
        <f t="shared" si="71"/>
        <v>0.88141650422352136</v>
      </c>
      <c r="R151" s="293"/>
      <c r="S151" s="47">
        <v>1.0718055555555555</v>
      </c>
      <c r="T151" s="48">
        <v>1.1430555555555555</v>
      </c>
      <c r="U151" s="111">
        <v>15.399999999999849</v>
      </c>
      <c r="V151" s="112">
        <v>102.60000000000005</v>
      </c>
      <c r="W151" s="126"/>
      <c r="X151" s="127"/>
      <c r="Y151" s="282"/>
      <c r="Z151" s="283"/>
      <c r="AA151" s="172">
        <f t="shared" si="72"/>
        <v>-426.90058479532308</v>
      </c>
      <c r="AB151" s="110">
        <f t="shared" si="73"/>
        <v>0.88141650422352136</v>
      </c>
      <c r="AC151" s="278"/>
    </row>
    <row r="152" spans="1:29" ht="15.75" customHeight="1">
      <c r="A152" s="288"/>
      <c r="B152" s="100"/>
      <c r="C152" s="280"/>
      <c r="D152" s="281"/>
      <c r="E152" s="101"/>
      <c r="F152" s="102"/>
      <c r="G152" s="121"/>
      <c r="H152" s="62"/>
      <c r="I152" s="104"/>
      <c r="J152" s="105"/>
      <c r="K152" s="106"/>
      <c r="L152" s="118"/>
      <c r="M152" s="105"/>
      <c r="N152" s="106"/>
      <c r="O152" s="123"/>
      <c r="P152" s="124"/>
      <c r="Q152" s="125"/>
      <c r="R152" s="293"/>
      <c r="S152" s="47"/>
      <c r="T152" s="48"/>
      <c r="U152" s="111"/>
      <c r="V152" s="112"/>
      <c r="W152" s="126"/>
      <c r="X152" s="127"/>
      <c r="Y152" s="282"/>
      <c r="Z152" s="283"/>
      <c r="AA152" s="172"/>
      <c r="AB152" s="110"/>
      <c r="AC152" s="278"/>
    </row>
    <row r="153" spans="1:29" ht="15.75" customHeight="1">
      <c r="A153" s="288"/>
      <c r="B153" s="100"/>
      <c r="C153" s="280"/>
      <c r="D153" s="281"/>
      <c r="E153" s="101"/>
      <c r="F153" s="102"/>
      <c r="G153" s="121"/>
      <c r="H153" s="62"/>
      <c r="I153" s="104"/>
      <c r="J153" s="105"/>
      <c r="K153" s="106"/>
      <c r="L153" s="118"/>
      <c r="M153" s="105"/>
      <c r="N153" s="106"/>
      <c r="O153" s="123"/>
      <c r="P153" s="124"/>
      <c r="Q153" s="125"/>
      <c r="R153" s="293"/>
      <c r="S153" s="47"/>
      <c r="T153" s="48"/>
      <c r="U153" s="111"/>
      <c r="V153" s="112"/>
      <c r="W153" s="126"/>
      <c r="X153" s="127"/>
      <c r="Y153" s="282"/>
      <c r="Z153" s="283"/>
      <c r="AA153" s="172"/>
      <c r="AB153" s="110"/>
      <c r="AC153" s="278"/>
    </row>
    <row r="154" spans="1:29" ht="15.75" customHeight="1">
      <c r="A154" s="288"/>
      <c r="B154" s="100"/>
      <c r="C154" s="280"/>
      <c r="D154" s="281"/>
      <c r="E154" s="101"/>
      <c r="F154" s="102"/>
      <c r="G154" s="121"/>
      <c r="H154" s="62"/>
      <c r="I154" s="104"/>
      <c r="J154" s="105"/>
      <c r="K154" s="106"/>
      <c r="L154" s="118"/>
      <c r="M154" s="105"/>
      <c r="N154" s="106"/>
      <c r="O154" s="123"/>
      <c r="P154" s="124"/>
      <c r="Q154" s="125"/>
      <c r="R154" s="293"/>
      <c r="S154" s="47"/>
      <c r="T154" s="48"/>
      <c r="U154" s="111"/>
      <c r="V154" s="112"/>
      <c r="W154" s="113"/>
      <c r="X154" s="116"/>
      <c r="Y154" s="282"/>
      <c r="Z154" s="283"/>
      <c r="AA154" s="172"/>
      <c r="AB154" s="110"/>
      <c r="AC154" s="278"/>
    </row>
    <row r="155" spans="1:29" ht="15.75" customHeight="1">
      <c r="A155" s="288"/>
      <c r="B155" s="100"/>
      <c r="C155" s="280"/>
      <c r="D155" s="281"/>
      <c r="E155" s="101"/>
      <c r="F155" s="102"/>
      <c r="G155" s="121"/>
      <c r="H155" s="62"/>
      <c r="I155" s="104"/>
      <c r="J155" s="105"/>
      <c r="K155" s="106"/>
      <c r="L155" s="118"/>
      <c r="M155" s="105"/>
      <c r="N155" s="106"/>
      <c r="O155" s="123"/>
      <c r="P155" s="124"/>
      <c r="Q155" s="125"/>
      <c r="R155" s="293"/>
      <c r="S155" s="47"/>
      <c r="T155" s="48"/>
      <c r="U155" s="111"/>
      <c r="V155" s="112"/>
      <c r="W155" s="126"/>
      <c r="X155" s="127"/>
      <c r="Y155" s="282"/>
      <c r="Z155" s="283"/>
      <c r="AA155" s="172"/>
      <c r="AB155" s="110"/>
      <c r="AC155" s="278"/>
    </row>
    <row r="156" spans="1:29" ht="15.75" customHeight="1">
      <c r="A156" s="288"/>
      <c r="B156" s="100"/>
      <c r="C156" s="280"/>
      <c r="D156" s="281"/>
      <c r="E156" s="170"/>
      <c r="F156" s="102"/>
      <c r="G156" s="129"/>
      <c r="H156" s="62"/>
      <c r="I156" s="104"/>
      <c r="J156" s="105"/>
      <c r="K156" s="106"/>
      <c r="L156" s="118"/>
      <c r="M156" s="105"/>
      <c r="N156" s="106"/>
      <c r="O156" s="123"/>
      <c r="P156" s="124"/>
      <c r="Q156" s="125"/>
      <c r="R156" s="293"/>
      <c r="S156" s="119"/>
      <c r="T156" s="120"/>
      <c r="U156" s="130"/>
      <c r="V156" s="131"/>
      <c r="W156" s="126"/>
      <c r="X156" s="127"/>
      <c r="Y156" s="282"/>
      <c r="Z156" s="283"/>
      <c r="AA156" s="173"/>
      <c r="AB156" s="125"/>
      <c r="AC156" s="278"/>
    </row>
    <row r="157" spans="1:29" ht="15.75" customHeight="1" thickBot="1">
      <c r="A157" s="289"/>
      <c r="B157" s="133" t="s">
        <v>117</v>
      </c>
      <c r="C157" s="284"/>
      <c r="D157" s="284"/>
      <c r="E157" s="134"/>
      <c r="F157" s="167"/>
      <c r="G157" s="135"/>
      <c r="H157" s="69"/>
      <c r="I157" s="136">
        <f t="shared" ref="I157:J157" si="76">AVERAGE(I141:I156)</f>
        <v>4.0909090909090908</v>
      </c>
      <c r="J157" s="137">
        <f t="shared" si="76"/>
        <v>3463.6363636363635</v>
      </c>
      <c r="K157" s="138">
        <f t="shared" ref="K157" si="77">J157/I157</f>
        <v>846.66666666666663</v>
      </c>
      <c r="L157" s="136">
        <f t="shared" ref="L157:M157" si="78">AVERAGE(L141:L156)</f>
        <v>4.0909090909090908</v>
      </c>
      <c r="M157" s="137">
        <f t="shared" si="78"/>
        <v>3070.0908449230596</v>
      </c>
      <c r="N157" s="138">
        <f>M157/L157</f>
        <v>750.4666509811924</v>
      </c>
      <c r="O157" s="139">
        <f>L157-I157</f>
        <v>0</v>
      </c>
      <c r="P157" s="140">
        <f>N157-K157</f>
        <v>-96.200015685474227</v>
      </c>
      <c r="Q157" s="141">
        <f>N157/K157</f>
        <v>0.88637793422975486</v>
      </c>
      <c r="R157" s="294"/>
      <c r="S157" s="142">
        <f>S141</f>
        <v>0.70833333333333337</v>
      </c>
      <c r="T157" s="143">
        <f>INDEX(T141:T156,COUNTA(T141:T156))</f>
        <v>1.1430555555555555</v>
      </c>
      <c r="U157" s="144"/>
      <c r="V157" s="166"/>
      <c r="W157" s="167"/>
      <c r="X157" s="138"/>
      <c r="Y157" s="285"/>
      <c r="Z157" s="286"/>
      <c r="AA157" s="174">
        <f>M157-J157</f>
        <v>-393.54551871330386</v>
      </c>
      <c r="AB157" s="141">
        <f>M157/J157</f>
        <v>0.88637793422975475</v>
      </c>
      <c r="AC157" s="279"/>
    </row>
    <row r="159" spans="1:29">
      <c r="Y159" s="276" t="s">
        <v>157</v>
      </c>
      <c r="Z159" s="276"/>
    </row>
    <row r="160" spans="1:29">
      <c r="Y160" s="276" t="s">
        <v>158</v>
      </c>
      <c r="Z160" s="276"/>
    </row>
    <row r="161" spans="25:26">
      <c r="Y161" s="276" t="s">
        <v>159</v>
      </c>
      <c r="Z161" s="276"/>
    </row>
    <row r="162" spans="25:26">
      <c r="Y162" s="276" t="s">
        <v>160</v>
      </c>
      <c r="Z162" s="276"/>
    </row>
    <row r="163" spans="25:26">
      <c r="Y163" s="276" t="s">
        <v>161</v>
      </c>
      <c r="Z163" s="276"/>
    </row>
    <row r="164" spans="25:26">
      <c r="Y164" s="276" t="s">
        <v>162</v>
      </c>
      <c r="Z164" s="276"/>
    </row>
    <row r="165" spans="25:26">
      <c r="Y165" s="276" t="s">
        <v>163</v>
      </c>
      <c r="Z165" s="276"/>
    </row>
    <row r="166" spans="25:26">
      <c r="Y166" s="276" t="s">
        <v>164</v>
      </c>
      <c r="Z166" s="276"/>
    </row>
    <row r="167" spans="25:26">
      <c r="Y167" s="276" t="s">
        <v>165</v>
      </c>
      <c r="Z167" s="276"/>
    </row>
    <row r="168" spans="25:26">
      <c r="Y168" s="276" t="s">
        <v>166</v>
      </c>
      <c r="Z168" s="276"/>
    </row>
    <row r="169" spans="25:26">
      <c r="Y169" s="276" t="s">
        <v>167</v>
      </c>
      <c r="Z169" s="276"/>
    </row>
    <row r="170" spans="25:26">
      <c r="Y170" s="276" t="s">
        <v>168</v>
      </c>
      <c r="Z170" s="276"/>
    </row>
    <row r="171" spans="25:26">
      <c r="Y171" s="276" t="s">
        <v>169</v>
      </c>
      <c r="Z171" s="276"/>
    </row>
  </sheetData>
  <mergeCells count="378">
    <mergeCell ref="O1:R2"/>
    <mergeCell ref="S1:X2"/>
    <mergeCell ref="Y1:Z2"/>
    <mergeCell ref="AA1:AC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B3:AB4"/>
    <mergeCell ref="AC3:AC4"/>
    <mergeCell ref="C20:D20"/>
    <mergeCell ref="Y20:Z20"/>
    <mergeCell ref="C21:D21"/>
    <mergeCell ref="AC5:AC21"/>
    <mergeCell ref="C6:D6"/>
    <mergeCell ref="Y6:Z6"/>
    <mergeCell ref="C7:D7"/>
    <mergeCell ref="S3:T3"/>
    <mergeCell ref="U3:U4"/>
    <mergeCell ref="V3:V4"/>
    <mergeCell ref="W3:X3"/>
    <mergeCell ref="Y3:Z4"/>
    <mergeCell ref="AA3:AA4"/>
    <mergeCell ref="M3:M4"/>
    <mergeCell ref="N3:N4"/>
    <mergeCell ref="O3:O4"/>
    <mergeCell ref="P3:P4"/>
    <mergeCell ref="Q3:Q4"/>
    <mergeCell ref="R3:R4"/>
    <mergeCell ref="G3:G4"/>
    <mergeCell ref="H3:H4"/>
    <mergeCell ref="C11:D11"/>
    <mergeCell ref="Y11:Z11"/>
    <mergeCell ref="C12:D12"/>
    <mergeCell ref="Y5:Z5"/>
    <mergeCell ref="C17:D17"/>
    <mergeCell ref="Y17:Z17"/>
    <mergeCell ref="C18:D18"/>
    <mergeCell ref="Y18:Z18"/>
    <mergeCell ref="C19:D19"/>
    <mergeCell ref="Y19:Z19"/>
    <mergeCell ref="C14:D14"/>
    <mergeCell ref="Y14:Z14"/>
    <mergeCell ref="C15:D15"/>
    <mergeCell ref="Y15:Z15"/>
    <mergeCell ref="C16:D16"/>
    <mergeCell ref="Y16:Z16"/>
    <mergeCell ref="Y12:Z12"/>
    <mergeCell ref="C13:D13"/>
    <mergeCell ref="Y13:Z13"/>
    <mergeCell ref="Y21:Z21"/>
    <mergeCell ref="A22:A38"/>
    <mergeCell ref="C22:D22"/>
    <mergeCell ref="R22:R38"/>
    <mergeCell ref="Y22:Z22"/>
    <mergeCell ref="Y27:Z27"/>
    <mergeCell ref="C28:D28"/>
    <mergeCell ref="Y28:Z28"/>
    <mergeCell ref="C29:D29"/>
    <mergeCell ref="Y29:Z29"/>
    <mergeCell ref="C30:D30"/>
    <mergeCell ref="Y30:Z30"/>
    <mergeCell ref="C31:D31"/>
    <mergeCell ref="Y31:Z31"/>
    <mergeCell ref="A5:A21"/>
    <mergeCell ref="C5:D5"/>
    <mergeCell ref="Y7:Z7"/>
    <mergeCell ref="C8:D8"/>
    <mergeCell ref="Y8:Z8"/>
    <mergeCell ref="C9:D9"/>
    <mergeCell ref="Y9:Z9"/>
    <mergeCell ref="C10:D10"/>
    <mergeCell ref="Y10:Z10"/>
    <mergeCell ref="R5:R21"/>
    <mergeCell ref="AC22:AC38"/>
    <mergeCell ref="C23:D23"/>
    <mergeCell ref="Y23:Z23"/>
    <mergeCell ref="C24:D24"/>
    <mergeCell ref="Y24:Z24"/>
    <mergeCell ref="C25:D25"/>
    <mergeCell ref="Y25:Z25"/>
    <mergeCell ref="C26:D26"/>
    <mergeCell ref="Y26:Z26"/>
    <mergeCell ref="C27:D27"/>
    <mergeCell ref="C35:D35"/>
    <mergeCell ref="Y35:Z35"/>
    <mergeCell ref="C36:D36"/>
    <mergeCell ref="Y36:Z36"/>
    <mergeCell ref="C37:D37"/>
    <mergeCell ref="Y37:Z37"/>
    <mergeCell ref="C32:D32"/>
    <mergeCell ref="Y32:Z32"/>
    <mergeCell ref="C33:D33"/>
    <mergeCell ref="Y33:Z33"/>
    <mergeCell ref="C34:D34"/>
    <mergeCell ref="Y34:Z34"/>
    <mergeCell ref="C38:D38"/>
    <mergeCell ref="Y38:Z38"/>
    <mergeCell ref="A39:A55"/>
    <mergeCell ref="C39:D39"/>
    <mergeCell ref="R39:R55"/>
    <mergeCell ref="Y39:Z39"/>
    <mergeCell ref="Y44:Z44"/>
    <mergeCell ref="C45:D45"/>
    <mergeCell ref="Y45:Z45"/>
    <mergeCell ref="C46:D46"/>
    <mergeCell ref="C50:D50"/>
    <mergeCell ref="Y50:Z50"/>
    <mergeCell ref="C51:D51"/>
    <mergeCell ref="Y51:Z51"/>
    <mergeCell ref="C52:D52"/>
    <mergeCell ref="Y52:Z52"/>
    <mergeCell ref="Y46:Z46"/>
    <mergeCell ref="C47:D47"/>
    <mergeCell ref="Y47:Z47"/>
    <mergeCell ref="C48:D48"/>
    <mergeCell ref="Y48:Z48"/>
    <mergeCell ref="C49:D49"/>
    <mergeCell ref="Y49:Z49"/>
    <mergeCell ref="AC56:AC72"/>
    <mergeCell ref="C57:D57"/>
    <mergeCell ref="Y57:Z57"/>
    <mergeCell ref="C58:D58"/>
    <mergeCell ref="Y58:Z58"/>
    <mergeCell ref="C59:D59"/>
    <mergeCell ref="C53:D53"/>
    <mergeCell ref="Y53:Z53"/>
    <mergeCell ref="C54:D54"/>
    <mergeCell ref="Y54:Z54"/>
    <mergeCell ref="C55:D55"/>
    <mergeCell ref="Y55:Z55"/>
    <mergeCell ref="AC39:AC55"/>
    <mergeCell ref="C40:D40"/>
    <mergeCell ref="Y40:Z40"/>
    <mergeCell ref="C41:D41"/>
    <mergeCell ref="Y41:Z41"/>
    <mergeCell ref="C42:D42"/>
    <mergeCell ref="Y42:Z42"/>
    <mergeCell ref="C43:D43"/>
    <mergeCell ref="Y43:Z43"/>
    <mergeCell ref="C44:D44"/>
    <mergeCell ref="C63:D63"/>
    <mergeCell ref="Y63:Z63"/>
    <mergeCell ref="C64:D64"/>
    <mergeCell ref="Y64:Z64"/>
    <mergeCell ref="C65:D65"/>
    <mergeCell ref="Y65:Z65"/>
    <mergeCell ref="Y59:Z59"/>
    <mergeCell ref="C60:D60"/>
    <mergeCell ref="Y60:Z60"/>
    <mergeCell ref="C61:D61"/>
    <mergeCell ref="Y61:Z61"/>
    <mergeCell ref="C62:D62"/>
    <mergeCell ref="Y62:Z62"/>
    <mergeCell ref="R56:R72"/>
    <mergeCell ref="Y56:Z56"/>
    <mergeCell ref="C69:D69"/>
    <mergeCell ref="Y69:Z69"/>
    <mergeCell ref="C70:D70"/>
    <mergeCell ref="Y70:Z70"/>
    <mergeCell ref="C71:D71"/>
    <mergeCell ref="Y71:Z71"/>
    <mergeCell ref="C66:D66"/>
    <mergeCell ref="Y66:Z66"/>
    <mergeCell ref="C67:D67"/>
    <mergeCell ref="Y67:Z67"/>
    <mergeCell ref="C68:D68"/>
    <mergeCell ref="Y68:Z68"/>
    <mergeCell ref="C72:D72"/>
    <mergeCell ref="Y72:Z72"/>
    <mergeCell ref="A73:A89"/>
    <mergeCell ref="C73:D73"/>
    <mergeCell ref="R73:R89"/>
    <mergeCell ref="Y73:Z73"/>
    <mergeCell ref="Y78:Z78"/>
    <mergeCell ref="C79:D79"/>
    <mergeCell ref="Y79:Z79"/>
    <mergeCell ref="C80:D80"/>
    <mergeCell ref="A56:A72"/>
    <mergeCell ref="C56:D56"/>
    <mergeCell ref="C84:D84"/>
    <mergeCell ref="Y84:Z84"/>
    <mergeCell ref="C85:D85"/>
    <mergeCell ref="Y85:Z85"/>
    <mergeCell ref="C86:D86"/>
    <mergeCell ref="Y86:Z86"/>
    <mergeCell ref="Y80:Z80"/>
    <mergeCell ref="C81:D81"/>
    <mergeCell ref="Y81:Z81"/>
    <mergeCell ref="C82:D82"/>
    <mergeCell ref="Y82:Z82"/>
    <mergeCell ref="C83:D83"/>
    <mergeCell ref="Y83:Z83"/>
    <mergeCell ref="AC90:AC106"/>
    <mergeCell ref="C91:D91"/>
    <mergeCell ref="Y91:Z91"/>
    <mergeCell ref="C92:D92"/>
    <mergeCell ref="Y92:Z92"/>
    <mergeCell ref="C93:D93"/>
    <mergeCell ref="C87:D87"/>
    <mergeCell ref="Y87:Z87"/>
    <mergeCell ref="C88:D88"/>
    <mergeCell ref="Y88:Z88"/>
    <mergeCell ref="C89:D89"/>
    <mergeCell ref="Y89:Z89"/>
    <mergeCell ref="AC73:AC89"/>
    <mergeCell ref="C74:D74"/>
    <mergeCell ref="Y74:Z74"/>
    <mergeCell ref="C75:D75"/>
    <mergeCell ref="Y75:Z75"/>
    <mergeCell ref="C76:D76"/>
    <mergeCell ref="Y76:Z76"/>
    <mergeCell ref="C77:D77"/>
    <mergeCell ref="Y77:Z77"/>
    <mergeCell ref="C78:D78"/>
    <mergeCell ref="C97:D97"/>
    <mergeCell ref="Y97:Z97"/>
    <mergeCell ref="C98:D98"/>
    <mergeCell ref="Y98:Z98"/>
    <mergeCell ref="C99:D99"/>
    <mergeCell ref="Y99:Z99"/>
    <mergeCell ref="Y93:Z93"/>
    <mergeCell ref="C94:D94"/>
    <mergeCell ref="Y94:Z94"/>
    <mergeCell ref="C95:D95"/>
    <mergeCell ref="Y95:Z95"/>
    <mergeCell ref="C96:D96"/>
    <mergeCell ref="Y96:Z96"/>
    <mergeCell ref="R90:R106"/>
    <mergeCell ref="Y90:Z90"/>
    <mergeCell ref="C103:D103"/>
    <mergeCell ref="Y103:Z103"/>
    <mergeCell ref="C104:D104"/>
    <mergeCell ref="Y104:Z104"/>
    <mergeCell ref="C105:D105"/>
    <mergeCell ref="Y105:Z105"/>
    <mergeCell ref="C100:D100"/>
    <mergeCell ref="Y100:Z100"/>
    <mergeCell ref="C101:D101"/>
    <mergeCell ref="Y101:Z101"/>
    <mergeCell ref="C102:D102"/>
    <mergeCell ref="Y102:Z102"/>
    <mergeCell ref="C106:D106"/>
    <mergeCell ref="Y106:Z106"/>
    <mergeCell ref="A107:A123"/>
    <mergeCell ref="C107:D107"/>
    <mergeCell ref="R107:R123"/>
    <mergeCell ref="Y107:Z107"/>
    <mergeCell ref="Y112:Z112"/>
    <mergeCell ref="C113:D113"/>
    <mergeCell ref="Y113:Z113"/>
    <mergeCell ref="C114:D114"/>
    <mergeCell ref="A90:A106"/>
    <mergeCell ref="C90:D90"/>
    <mergeCell ref="C118:D118"/>
    <mergeCell ref="Y118:Z118"/>
    <mergeCell ref="C119:D119"/>
    <mergeCell ref="Y119:Z119"/>
    <mergeCell ref="C120:D120"/>
    <mergeCell ref="Y120:Z120"/>
    <mergeCell ref="Y114:Z114"/>
    <mergeCell ref="C115:D115"/>
    <mergeCell ref="Y115:Z115"/>
    <mergeCell ref="C116:D116"/>
    <mergeCell ref="Y116:Z116"/>
    <mergeCell ref="C117:D117"/>
    <mergeCell ref="Y117:Z117"/>
    <mergeCell ref="AC124:AC140"/>
    <mergeCell ref="C125:D125"/>
    <mergeCell ref="Y125:Z125"/>
    <mergeCell ref="C126:D126"/>
    <mergeCell ref="Y126:Z126"/>
    <mergeCell ref="C127:D127"/>
    <mergeCell ref="C121:D121"/>
    <mergeCell ref="Y121:Z121"/>
    <mergeCell ref="C122:D122"/>
    <mergeCell ref="Y122:Z122"/>
    <mergeCell ref="C123:D123"/>
    <mergeCell ref="Y123:Z123"/>
    <mergeCell ref="AC107:AC123"/>
    <mergeCell ref="C108:D108"/>
    <mergeCell ref="Y108:Z108"/>
    <mergeCell ref="C109:D109"/>
    <mergeCell ref="Y109:Z109"/>
    <mergeCell ref="C110:D110"/>
    <mergeCell ref="Y110:Z110"/>
    <mergeCell ref="C111:D111"/>
    <mergeCell ref="Y111:Z111"/>
    <mergeCell ref="C112:D112"/>
    <mergeCell ref="C131:D131"/>
    <mergeCell ref="Y131:Z131"/>
    <mergeCell ref="C132:D132"/>
    <mergeCell ref="Y132:Z132"/>
    <mergeCell ref="C133:D133"/>
    <mergeCell ref="Y133:Z133"/>
    <mergeCell ref="Y127:Z127"/>
    <mergeCell ref="C128:D128"/>
    <mergeCell ref="Y128:Z128"/>
    <mergeCell ref="C129:D129"/>
    <mergeCell ref="Y129:Z129"/>
    <mergeCell ref="C130:D130"/>
    <mergeCell ref="Y130:Z130"/>
    <mergeCell ref="R124:R140"/>
    <mergeCell ref="Y124:Z124"/>
    <mergeCell ref="C137:D137"/>
    <mergeCell ref="Y137:Z137"/>
    <mergeCell ref="C138:D138"/>
    <mergeCell ref="Y138:Z138"/>
    <mergeCell ref="C139:D139"/>
    <mergeCell ref="Y139:Z139"/>
    <mergeCell ref="C134:D134"/>
    <mergeCell ref="Y134:Z134"/>
    <mergeCell ref="C135:D135"/>
    <mergeCell ref="Y135:Z135"/>
    <mergeCell ref="C136:D136"/>
    <mergeCell ref="Y136:Z136"/>
    <mergeCell ref="C140:D140"/>
    <mergeCell ref="Y140:Z140"/>
    <mergeCell ref="A141:A157"/>
    <mergeCell ref="C141:D141"/>
    <mergeCell ref="R141:R157"/>
    <mergeCell ref="Y141:Z141"/>
    <mergeCell ref="Y146:Z146"/>
    <mergeCell ref="C147:D147"/>
    <mergeCell ref="Y147:Z147"/>
    <mergeCell ref="C148:D148"/>
    <mergeCell ref="A124:A140"/>
    <mergeCell ref="C124:D124"/>
    <mergeCell ref="Y148:Z148"/>
    <mergeCell ref="C149:D149"/>
    <mergeCell ref="Y149:Z149"/>
    <mergeCell ref="C150:D150"/>
    <mergeCell ref="Y150:Z150"/>
    <mergeCell ref="C151:D151"/>
    <mergeCell ref="Y151:Z151"/>
    <mergeCell ref="AC141:AC157"/>
    <mergeCell ref="C142:D142"/>
    <mergeCell ref="Y142:Z142"/>
    <mergeCell ref="C143:D143"/>
    <mergeCell ref="Y143:Z143"/>
    <mergeCell ref="C144:D144"/>
    <mergeCell ref="Y144:Z144"/>
    <mergeCell ref="C145:D145"/>
    <mergeCell ref="Y145:Z145"/>
    <mergeCell ref="C146:D146"/>
    <mergeCell ref="C155:D155"/>
    <mergeCell ref="Y155:Z155"/>
    <mergeCell ref="C156:D156"/>
    <mergeCell ref="Y156:Z156"/>
    <mergeCell ref="C157:D157"/>
    <mergeCell ref="Y157:Z157"/>
    <mergeCell ref="C152:D152"/>
    <mergeCell ref="Y152:Z152"/>
    <mergeCell ref="C153:D153"/>
    <mergeCell ref="Y153:Z153"/>
    <mergeCell ref="C154:D154"/>
    <mergeCell ref="Y154:Z154"/>
    <mergeCell ref="Y171:Z171"/>
    <mergeCell ref="Y165:Z165"/>
    <mergeCell ref="Y166:Z166"/>
    <mergeCell ref="Y167:Z167"/>
    <mergeCell ref="Y168:Z168"/>
    <mergeCell ref="Y169:Z169"/>
    <mergeCell ref="Y170:Z170"/>
    <mergeCell ref="Y159:Z159"/>
    <mergeCell ref="Y160:Z160"/>
    <mergeCell ref="Y161:Z161"/>
    <mergeCell ref="Y162:Z162"/>
    <mergeCell ref="Y163:Z163"/>
    <mergeCell ref="Y164:Z164"/>
  </mergeCells>
  <phoneticPr fontId="5" type="noConversion"/>
  <conditionalFormatting sqref="O5:O157">
    <cfRule type="cellIs" dxfId="21" priority="1" operator="greaterThan">
      <formula>0</formula>
    </cfRule>
  </conditionalFormatting>
  <conditionalFormatting sqref="P5:P157 AA5:AA157">
    <cfRule type="cellIs" dxfId="20" priority="4" operator="lessThan">
      <formula>0</formula>
    </cfRule>
  </conditionalFormatting>
  <conditionalFormatting sqref="Q5:Q157 AB5:AB157">
    <cfRule type="cellIs" dxfId="19" priority="2" operator="greaterThan">
      <formula>1</formula>
    </cfRule>
    <cfRule type="cellIs" dxfId="18" priority="3" operator="lessThan">
      <formula>0.8</formula>
    </cfRule>
  </conditionalFormatting>
  <conditionalFormatting sqref="AC5:AC6 R5:R157 AC90:AC95">
    <cfRule type="cellIs" dxfId="17" priority="5" operator="lessThan">
      <formula>0.8</formula>
    </cfRule>
  </conditionalFormatting>
  <conditionalFormatting sqref="AC12:AC20">
    <cfRule type="cellIs" dxfId="16" priority="13" operator="lessThan">
      <formula>0.8</formula>
    </cfRule>
  </conditionalFormatting>
  <conditionalFormatting sqref="AC22:AC27">
    <cfRule type="cellIs" dxfId="15" priority="12" operator="lessThan">
      <formula>0.8</formula>
    </cfRule>
  </conditionalFormatting>
  <conditionalFormatting sqref="AC39">
    <cfRule type="cellIs" dxfId="14" priority="11" operator="lessThan">
      <formula>0.8</formula>
    </cfRule>
  </conditionalFormatting>
  <conditionalFormatting sqref="AC56">
    <cfRule type="cellIs" dxfId="13" priority="7" operator="lessThan">
      <formula>0.8</formula>
    </cfRule>
  </conditionalFormatting>
  <conditionalFormatting sqref="AC73:AC78">
    <cfRule type="cellIs" dxfId="12" priority="6" operator="lessThan">
      <formula>0.8</formula>
    </cfRule>
  </conditionalFormatting>
  <conditionalFormatting sqref="AC107">
    <cfRule type="cellIs" dxfId="11" priority="10" operator="lessThan">
      <formula>0.8</formula>
    </cfRule>
  </conditionalFormatting>
  <conditionalFormatting sqref="AC124">
    <cfRule type="cellIs" dxfId="10" priority="9" operator="lessThan">
      <formula>0.8</formula>
    </cfRule>
  </conditionalFormatting>
  <conditionalFormatting sqref="AC141:AC146">
    <cfRule type="cellIs" dxfId="9" priority="8" operator="lessThan">
      <formula>0.8</formula>
    </cfRule>
  </conditionalFormatting>
  <dataValidations count="1">
    <dataValidation type="list" allowBlank="1" showInputMessage="1" showErrorMessage="1" sqref="Y5:Z157" xr:uid="{DF7D061F-3A83-4642-BF72-F473C546EDCE}">
      <formula1>$Y$159:$Y$171</formula1>
    </dataValidation>
  </dataValidations>
  <pageMargins left="0" right="0" top="0" bottom="0" header="0" footer="0"/>
  <pageSetup paperSize="9" scale="10" orientation="landscape" horizontalDpi="300" verticalDpi="3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9C8C-8153-4D36-8AAC-E74542E01A8D}">
  <sheetPr codeName="工作表84">
    <tabColor theme="8" tint="0.59999389629810485"/>
    <pageSetUpPr fitToPage="1"/>
  </sheetPr>
  <dimension ref="A1:AG137"/>
  <sheetViews>
    <sheetView zoomScale="85" zoomScaleNormal="85" workbookViewId="0">
      <pane ySplit="4" topLeftCell="A5" activePane="bottomLeft" state="frozen"/>
      <selection activeCell="T16" sqref="T16"/>
      <selection pane="bottomLeft" activeCell="G16" sqref="G16"/>
    </sheetView>
  </sheetViews>
  <sheetFormatPr defaultColWidth="7.109375" defaultRowHeight="15.75"/>
  <cols>
    <col min="1" max="1" width="13.44140625" style="5" customWidth="1"/>
    <col min="2" max="2" width="10.77734375" style="145" bestFit="1" customWidth="1"/>
    <col min="3" max="3" width="9.44140625" style="5" customWidth="1"/>
    <col min="4" max="4" width="14.77734375" style="5" customWidth="1"/>
    <col min="5" max="5" width="9.44140625" style="5" customWidth="1"/>
    <col min="6" max="6" width="14.77734375" style="5" customWidth="1"/>
    <col min="7" max="7" width="12.6640625" style="5" bestFit="1" customWidth="1"/>
    <col min="8" max="8" width="7.109375" style="5" customWidth="1"/>
    <col min="9" max="9" width="5.21875" style="5" customWidth="1"/>
    <col min="10" max="11" width="9.44140625" style="5" customWidth="1"/>
    <col min="12" max="12" width="5.21875" style="5" customWidth="1"/>
    <col min="13" max="14" width="9.44140625" style="5" customWidth="1"/>
    <col min="15" max="15" width="5.21875" style="5" customWidth="1"/>
    <col min="16" max="17" width="9.44140625" style="5" customWidth="1"/>
    <col min="18" max="18" width="7.5546875" style="145" customWidth="1"/>
    <col min="19" max="19" width="6.77734375" style="5" customWidth="1"/>
    <col min="20" max="20" width="6.77734375" style="5" bestFit="1" customWidth="1"/>
    <col min="21" max="21" width="7.6640625" style="5" customWidth="1"/>
    <col min="22" max="22" width="7.6640625" style="175" customWidth="1"/>
    <col min="23" max="24" width="5.88671875" style="5" customWidth="1"/>
    <col min="25" max="26" width="12.6640625" style="5" customWidth="1"/>
    <col min="27" max="28" width="14.5546875" style="5" customWidth="1"/>
    <col min="29" max="30" width="12.6640625" style="5" customWidth="1"/>
    <col min="31" max="31" width="11.6640625" style="5" bestFit="1" customWidth="1"/>
    <col min="32" max="32" width="9.21875" style="5" customWidth="1"/>
    <col min="33" max="33" width="8.33203125" style="5" customWidth="1"/>
    <col min="34" max="34" width="7.109375" style="5"/>
    <col min="35" max="35" width="21.88671875" style="5" bestFit="1" customWidth="1"/>
    <col min="36" max="16384" width="7.109375" style="5"/>
  </cols>
  <sheetData>
    <row r="1" spans="1:33" ht="26.25" customHeight="1">
      <c r="A1" s="84" t="s">
        <v>82</v>
      </c>
      <c r="B1" s="85"/>
      <c r="C1" s="86" t="s">
        <v>83</v>
      </c>
      <c r="D1" s="87">
        <f>SUM(F5:F123)</f>
        <v>48541</v>
      </c>
      <c r="E1" s="88" t="s">
        <v>3</v>
      </c>
      <c r="F1" s="89">
        <f>SUM(G5:G123)</f>
        <v>2556448.9700000002</v>
      </c>
      <c r="G1" s="90" t="s">
        <v>84</v>
      </c>
      <c r="H1" s="91">
        <f>L21+L38+L55+L72+L89+L106+L123</f>
        <v>143.15</v>
      </c>
      <c r="I1" s="333" t="s">
        <v>85</v>
      </c>
      <c r="J1" s="329"/>
      <c r="K1" s="349"/>
      <c r="L1" s="353" t="s">
        <v>86</v>
      </c>
      <c r="M1" s="354"/>
      <c r="N1" s="355"/>
      <c r="O1" s="329" t="s">
        <v>87</v>
      </c>
      <c r="P1" s="329"/>
      <c r="Q1" s="329"/>
      <c r="R1" s="330"/>
      <c r="S1" s="333" t="s">
        <v>88</v>
      </c>
      <c r="T1" s="329"/>
      <c r="U1" s="329"/>
      <c r="V1" s="329"/>
      <c r="W1" s="329"/>
      <c r="X1" s="330"/>
      <c r="Y1" s="192" t="s">
        <v>200</v>
      </c>
      <c r="Z1" s="192" t="s">
        <v>201</v>
      </c>
      <c r="AA1" s="374" t="s">
        <v>171</v>
      </c>
      <c r="AB1" s="375"/>
      <c r="AC1" s="176" t="s">
        <v>19</v>
      </c>
      <c r="AD1" s="177" t="s">
        <v>170</v>
      </c>
      <c r="AE1" s="333" t="s">
        <v>90</v>
      </c>
      <c r="AF1" s="335"/>
      <c r="AG1" s="336"/>
    </row>
    <row r="2" spans="1:33" ht="26.25" customHeight="1" thickBot="1">
      <c r="A2" s="342">
        <v>46113</v>
      </c>
      <c r="B2" s="343"/>
      <c r="C2" s="92" t="s">
        <v>40</v>
      </c>
      <c r="D2" s="93">
        <f>AVERAGE(N21,N38,N55,N72,N89,N106,N123)</f>
        <v>103.1478274562787</v>
      </c>
      <c r="E2" s="93" t="s">
        <v>91</v>
      </c>
      <c r="F2" s="94">
        <f>F1/D1</f>
        <v>52.665766465462191</v>
      </c>
      <c r="G2" s="95" t="s">
        <v>92</v>
      </c>
      <c r="H2" s="96">
        <f>COUNT(H5:H123)</f>
        <v>0</v>
      </c>
      <c r="I2" s="350"/>
      <c r="J2" s="351"/>
      <c r="K2" s="352"/>
      <c r="L2" s="356"/>
      <c r="M2" s="331"/>
      <c r="N2" s="357"/>
      <c r="O2" s="331"/>
      <c r="P2" s="331"/>
      <c r="Q2" s="331"/>
      <c r="R2" s="332"/>
      <c r="S2" s="334"/>
      <c r="T2" s="331"/>
      <c r="U2" s="331"/>
      <c r="V2" s="331"/>
      <c r="W2" s="331"/>
      <c r="X2" s="332"/>
      <c r="Y2" s="193">
        <f>SUM(Y21,Y38,Y55,Y72,Y89,Y106,Y123)</f>
        <v>0</v>
      </c>
      <c r="Z2" s="193">
        <f>SUM(Z21,Z38,Z55,Z72,Z89,Z106,Z123)</f>
        <v>0</v>
      </c>
      <c r="AA2" s="376"/>
      <c r="AB2" s="377"/>
      <c r="AC2" s="201">
        <f>SUM(AC21,AC38,AC55,AC72,AC89,AC106,AC123)</f>
        <v>46</v>
      </c>
      <c r="AD2" s="202">
        <f>SUM(AD21,AD38,AD55,AD72,AD89,AD106,AD123)</f>
        <v>0</v>
      </c>
      <c r="AE2" s="337"/>
      <c r="AF2" s="338"/>
      <c r="AG2" s="339"/>
    </row>
    <row r="3" spans="1:33" ht="23.25" customHeight="1">
      <c r="A3" s="344" t="s">
        <v>93</v>
      </c>
      <c r="B3" s="346" t="s">
        <v>94</v>
      </c>
      <c r="C3" s="305" t="s">
        <v>95</v>
      </c>
      <c r="D3" s="305"/>
      <c r="E3" s="325" t="s">
        <v>96</v>
      </c>
      <c r="F3" s="305" t="s">
        <v>97</v>
      </c>
      <c r="G3" s="325" t="s">
        <v>98</v>
      </c>
      <c r="H3" s="327" t="s">
        <v>99</v>
      </c>
      <c r="I3" s="317" t="s">
        <v>100</v>
      </c>
      <c r="J3" s="313" t="s">
        <v>101</v>
      </c>
      <c r="K3" s="315" t="s">
        <v>40</v>
      </c>
      <c r="L3" s="340" t="s">
        <v>100</v>
      </c>
      <c r="M3" s="313" t="s">
        <v>101</v>
      </c>
      <c r="N3" s="315" t="s">
        <v>40</v>
      </c>
      <c r="O3" s="317" t="s">
        <v>100</v>
      </c>
      <c r="P3" s="319" t="s">
        <v>40</v>
      </c>
      <c r="Q3" s="321" t="s">
        <v>102</v>
      </c>
      <c r="R3" s="323" t="s">
        <v>103</v>
      </c>
      <c r="S3" s="412" t="s">
        <v>104</v>
      </c>
      <c r="T3" s="305"/>
      <c r="U3" s="303" t="s">
        <v>105</v>
      </c>
      <c r="V3" s="303" t="s">
        <v>106</v>
      </c>
      <c r="W3" s="305" t="s">
        <v>107</v>
      </c>
      <c r="X3" s="306"/>
      <c r="Y3" s="368" t="s">
        <v>202</v>
      </c>
      <c r="Z3" s="369"/>
      <c r="AA3" s="370" t="s">
        <v>108</v>
      </c>
      <c r="AB3" s="371"/>
      <c r="AC3" s="368" t="s">
        <v>203</v>
      </c>
      <c r="AD3" s="369"/>
      <c r="AE3" s="311" t="s">
        <v>101</v>
      </c>
      <c r="AF3" s="358" t="s">
        <v>102</v>
      </c>
      <c r="AG3" s="360" t="s">
        <v>109</v>
      </c>
    </row>
    <row r="4" spans="1:33" ht="17.25" customHeight="1" thickBot="1">
      <c r="A4" s="345"/>
      <c r="B4" s="347"/>
      <c r="C4" s="348"/>
      <c r="D4" s="348"/>
      <c r="E4" s="326"/>
      <c r="F4" s="348"/>
      <c r="G4" s="326"/>
      <c r="H4" s="328"/>
      <c r="I4" s="318"/>
      <c r="J4" s="314"/>
      <c r="K4" s="316"/>
      <c r="L4" s="341"/>
      <c r="M4" s="314"/>
      <c r="N4" s="316"/>
      <c r="O4" s="318"/>
      <c r="P4" s="320"/>
      <c r="Q4" s="322"/>
      <c r="R4" s="324"/>
      <c r="S4" s="68" t="s">
        <v>110</v>
      </c>
      <c r="T4" s="99" t="s">
        <v>111</v>
      </c>
      <c r="U4" s="304"/>
      <c r="V4" s="304"/>
      <c r="W4" s="99" t="s">
        <v>112</v>
      </c>
      <c r="X4" s="69" t="s">
        <v>113</v>
      </c>
      <c r="Y4" s="194" t="s">
        <v>49</v>
      </c>
      <c r="Z4" s="195" t="s">
        <v>50</v>
      </c>
      <c r="AA4" s="372"/>
      <c r="AB4" s="373"/>
      <c r="AC4" s="194" t="s">
        <v>172</v>
      </c>
      <c r="AD4" s="195" t="s">
        <v>173</v>
      </c>
      <c r="AE4" s="312"/>
      <c r="AF4" s="359"/>
      <c r="AG4" s="361"/>
    </row>
    <row r="5" spans="1:33" ht="15.75" customHeight="1">
      <c r="A5" s="287" t="s">
        <v>178</v>
      </c>
      <c r="B5" s="114" t="s">
        <v>179</v>
      </c>
      <c r="C5" s="365" t="s">
        <v>180</v>
      </c>
      <c r="D5" s="365"/>
      <c r="E5" s="147">
        <v>56.77</v>
      </c>
      <c r="F5" s="151">
        <v>3191</v>
      </c>
      <c r="G5" s="148">
        <f t="shared" ref="G5:G7" si="0">E5*F5</f>
        <v>181153.07</v>
      </c>
      <c r="H5" s="149"/>
      <c r="I5" s="150">
        <v>24</v>
      </c>
      <c r="J5" s="151">
        <v>2000</v>
      </c>
      <c r="K5" s="152">
        <f>J5/I5</f>
        <v>83.333333333333329</v>
      </c>
      <c r="L5" s="153">
        <v>24</v>
      </c>
      <c r="M5" s="151">
        <f>F5/V5*60</f>
        <v>1785.4522847373339</v>
      </c>
      <c r="N5" s="152">
        <f>M5/L5</f>
        <v>74.393845197388913</v>
      </c>
      <c r="O5" s="154">
        <f>L5-I5</f>
        <v>0</v>
      </c>
      <c r="P5" s="155">
        <f>N5-K5</f>
        <v>-8.9394881359444156</v>
      </c>
      <c r="Q5" s="156">
        <f>N5/K5</f>
        <v>0.89272614236866699</v>
      </c>
      <c r="R5" s="292">
        <f>Q21</f>
        <v>0.89325532128690754</v>
      </c>
      <c r="S5" s="157">
        <v>0.29166666666666669</v>
      </c>
      <c r="T5" s="158">
        <v>0.36613425925925924</v>
      </c>
      <c r="U5" s="159"/>
      <c r="V5" s="160">
        <v>107.23333333333328</v>
      </c>
      <c r="W5" s="181"/>
      <c r="X5" s="152"/>
      <c r="Y5" s="12"/>
      <c r="Z5" s="198"/>
      <c r="AA5" s="295"/>
      <c r="AB5" s="296"/>
      <c r="AC5" s="12">
        <v>3</v>
      </c>
      <c r="AD5" s="198"/>
      <c r="AE5" s="178">
        <f>M5-J5</f>
        <v>-214.54771526266609</v>
      </c>
      <c r="AF5" s="132">
        <f>M5/J5</f>
        <v>0.89272614236866699</v>
      </c>
      <c r="AG5" s="367">
        <f>AF21</f>
        <v>0.89325532128690743</v>
      </c>
    </row>
    <row r="6" spans="1:33" ht="15.75" customHeight="1">
      <c r="A6" s="288"/>
      <c r="B6" s="100" t="s">
        <v>181</v>
      </c>
      <c r="C6" s="366" t="s">
        <v>184</v>
      </c>
      <c r="D6" s="366"/>
      <c r="E6" s="101">
        <v>59.52</v>
      </c>
      <c r="F6" s="102">
        <v>4967</v>
      </c>
      <c r="G6" s="103">
        <f t="shared" si="0"/>
        <v>295635.84000000003</v>
      </c>
      <c r="H6" s="26"/>
      <c r="I6" s="104">
        <v>24</v>
      </c>
      <c r="J6" s="105">
        <v>2000</v>
      </c>
      <c r="K6" s="106">
        <f t="shared" ref="K6:K41" si="1">J6/I6</f>
        <v>83.333333333333329</v>
      </c>
      <c r="L6" s="107">
        <v>24</v>
      </c>
      <c r="M6" s="105">
        <f>F6/V6*60</f>
        <v>1785.9768278066322</v>
      </c>
      <c r="N6" s="106">
        <f>M6/L6</f>
        <v>74.415701158609679</v>
      </c>
      <c r="O6" s="108">
        <f>L6-I6</f>
        <v>0</v>
      </c>
      <c r="P6" s="109">
        <f>N6-K6</f>
        <v>-8.91763217472365</v>
      </c>
      <c r="Q6" s="110">
        <f>N6/K6</f>
        <v>0.89298841390331618</v>
      </c>
      <c r="R6" s="293"/>
      <c r="S6" s="47">
        <v>0.36953703703703705</v>
      </c>
      <c r="T6" s="48">
        <v>0.48541666666666666</v>
      </c>
      <c r="U6" s="111">
        <v>4.9000000000000465</v>
      </c>
      <c r="V6" s="112">
        <v>166.86666666666665</v>
      </c>
      <c r="W6" s="113">
        <v>0.48541666666666666</v>
      </c>
      <c r="X6" s="116">
        <v>0.52430555555555558</v>
      </c>
      <c r="Y6" s="12"/>
      <c r="Z6" s="198"/>
      <c r="AA6" s="282"/>
      <c r="AB6" s="283"/>
      <c r="AC6" s="12">
        <v>5</v>
      </c>
      <c r="AD6" s="198"/>
      <c r="AE6" s="117">
        <f>M6-J6</f>
        <v>-214.02317219336783</v>
      </c>
      <c r="AF6" s="110">
        <f>M6/J6</f>
        <v>0.89298841390331607</v>
      </c>
      <c r="AG6" s="363"/>
    </row>
    <row r="7" spans="1:33" ht="15.75" customHeight="1">
      <c r="A7" s="288"/>
      <c r="B7" s="100" t="s">
        <v>181</v>
      </c>
      <c r="C7" s="366" t="s">
        <v>182</v>
      </c>
      <c r="D7" s="366"/>
      <c r="E7" s="101">
        <v>77.34</v>
      </c>
      <c r="F7" s="102">
        <v>2029</v>
      </c>
      <c r="G7" s="103">
        <f t="shared" si="0"/>
        <v>156922.86000000002</v>
      </c>
      <c r="H7" s="26"/>
      <c r="I7" s="104">
        <v>23</v>
      </c>
      <c r="J7" s="105">
        <v>2000</v>
      </c>
      <c r="K7" s="106">
        <f t="shared" si="1"/>
        <v>86.956521739130437</v>
      </c>
      <c r="L7" s="107">
        <v>23</v>
      </c>
      <c r="M7" s="105">
        <f>F7/V7*60</f>
        <v>1788.102815177479</v>
      </c>
      <c r="N7" s="106">
        <f>M7/L7</f>
        <v>77.74360065989039</v>
      </c>
      <c r="O7" s="108">
        <f>L7-I7</f>
        <v>0</v>
      </c>
      <c r="P7" s="109">
        <f>N7-K7</f>
        <v>-9.2129210792400471</v>
      </c>
      <c r="Q7" s="110">
        <f>N7/K7</f>
        <v>0.89405140758873947</v>
      </c>
      <c r="R7" s="293"/>
      <c r="S7" s="47">
        <v>0.52430555555555558</v>
      </c>
      <c r="T7" s="48">
        <v>0.57158564814814816</v>
      </c>
      <c r="U7" s="111">
        <v>56.000000000000043</v>
      </c>
      <c r="V7" s="112">
        <v>68.083333333333314</v>
      </c>
      <c r="W7" s="113"/>
      <c r="X7" s="116"/>
      <c r="Y7" s="12"/>
      <c r="Z7" s="198"/>
      <c r="AA7" s="282"/>
      <c r="AB7" s="283"/>
      <c r="AC7" s="12">
        <v>2</v>
      </c>
      <c r="AD7" s="198"/>
      <c r="AE7" s="117">
        <f>M7-J7</f>
        <v>-211.89718482252101</v>
      </c>
      <c r="AF7" s="110">
        <f>M7/J7</f>
        <v>0.89405140758873947</v>
      </c>
      <c r="AG7" s="363"/>
    </row>
    <row r="8" spans="1:33" ht="15.75" customHeight="1">
      <c r="A8" s="288"/>
      <c r="B8" s="100"/>
      <c r="C8" s="366"/>
      <c r="D8" s="366"/>
      <c r="E8" s="101"/>
      <c r="F8" s="102"/>
      <c r="G8" s="103"/>
      <c r="H8" s="26"/>
      <c r="I8" s="104"/>
      <c r="J8" s="105"/>
      <c r="K8" s="106"/>
      <c r="L8" s="107"/>
      <c r="M8" s="105"/>
      <c r="N8" s="106"/>
      <c r="O8" s="108"/>
      <c r="P8" s="109"/>
      <c r="Q8" s="110"/>
      <c r="R8" s="293"/>
      <c r="S8" s="47"/>
      <c r="T8" s="48"/>
      <c r="U8" s="111"/>
      <c r="V8" s="112"/>
      <c r="W8" s="113"/>
      <c r="X8" s="116"/>
      <c r="Y8" s="12"/>
      <c r="Z8" s="198"/>
      <c r="AA8" s="282"/>
      <c r="AB8" s="283"/>
      <c r="AC8" s="12"/>
      <c r="AD8" s="198"/>
      <c r="AE8" s="117"/>
      <c r="AF8" s="110"/>
      <c r="AG8" s="363"/>
    </row>
    <row r="9" spans="1:33" ht="15.75" customHeight="1">
      <c r="A9" s="288"/>
      <c r="B9" s="100"/>
      <c r="C9" s="366"/>
      <c r="D9" s="366"/>
      <c r="E9" s="101"/>
      <c r="F9" s="102"/>
      <c r="G9" s="103"/>
      <c r="H9" s="13"/>
      <c r="I9" s="104"/>
      <c r="J9" s="105"/>
      <c r="K9" s="106"/>
      <c r="L9" s="107"/>
      <c r="M9" s="105"/>
      <c r="N9" s="106"/>
      <c r="O9" s="108"/>
      <c r="P9" s="109"/>
      <c r="Q9" s="110"/>
      <c r="R9" s="293"/>
      <c r="S9" s="47"/>
      <c r="T9" s="48"/>
      <c r="U9" s="111"/>
      <c r="V9" s="112"/>
      <c r="W9" s="113"/>
      <c r="X9" s="116"/>
      <c r="Y9" s="12"/>
      <c r="Z9" s="198"/>
      <c r="AA9" s="282"/>
      <c r="AB9" s="283"/>
      <c r="AC9" s="12"/>
      <c r="AD9" s="198"/>
      <c r="AE9" s="117"/>
      <c r="AF9" s="110"/>
      <c r="AG9" s="363"/>
    </row>
    <row r="10" spans="1:33" ht="15.75" customHeight="1">
      <c r="A10" s="288"/>
      <c r="B10" s="100"/>
      <c r="C10" s="366"/>
      <c r="D10" s="366"/>
      <c r="E10" s="101"/>
      <c r="F10" s="102"/>
      <c r="G10" s="121"/>
      <c r="H10" s="122"/>
      <c r="I10" s="104"/>
      <c r="J10" s="105"/>
      <c r="K10" s="106"/>
      <c r="L10" s="107"/>
      <c r="M10" s="105"/>
      <c r="N10" s="106"/>
      <c r="O10" s="108"/>
      <c r="P10" s="109"/>
      <c r="Q10" s="110"/>
      <c r="R10" s="293"/>
      <c r="S10" s="47"/>
      <c r="T10" s="48"/>
      <c r="U10" s="111"/>
      <c r="V10" s="112"/>
      <c r="W10" s="113"/>
      <c r="X10" s="116"/>
      <c r="Y10" s="12"/>
      <c r="Z10" s="198"/>
      <c r="AA10" s="282"/>
      <c r="AB10" s="283"/>
      <c r="AC10" s="12"/>
      <c r="AD10" s="198"/>
      <c r="AE10" s="117"/>
      <c r="AF10" s="110"/>
      <c r="AG10" s="363"/>
    </row>
    <row r="11" spans="1:33" ht="15.75" customHeight="1">
      <c r="A11" s="288"/>
      <c r="B11" s="100"/>
      <c r="C11" s="366"/>
      <c r="D11" s="366"/>
      <c r="E11" s="101"/>
      <c r="F11" s="102"/>
      <c r="G11" s="121"/>
      <c r="H11" s="62"/>
      <c r="I11" s="104"/>
      <c r="J11" s="105"/>
      <c r="K11" s="106"/>
      <c r="L11" s="107"/>
      <c r="M11" s="105"/>
      <c r="N11" s="106"/>
      <c r="O11" s="123"/>
      <c r="P11" s="124"/>
      <c r="Q11" s="125"/>
      <c r="R11" s="293"/>
      <c r="S11" s="47"/>
      <c r="T11" s="48"/>
      <c r="U11" s="111"/>
      <c r="V11" s="112"/>
      <c r="W11" s="113"/>
      <c r="X11" s="116"/>
      <c r="Y11" s="12"/>
      <c r="Z11" s="198"/>
      <c r="AA11" s="282"/>
      <c r="AB11" s="283"/>
      <c r="AC11" s="12"/>
      <c r="AD11" s="198"/>
      <c r="AE11" s="117"/>
      <c r="AF11" s="110"/>
      <c r="AG11" s="363"/>
    </row>
    <row r="12" spans="1:33" ht="15.75" customHeight="1">
      <c r="A12" s="288"/>
      <c r="B12" s="100"/>
      <c r="C12" s="366"/>
      <c r="D12" s="366"/>
      <c r="E12" s="101"/>
      <c r="F12" s="102"/>
      <c r="G12" s="121"/>
      <c r="H12" s="62"/>
      <c r="I12" s="104"/>
      <c r="J12" s="105"/>
      <c r="K12" s="106"/>
      <c r="L12" s="118"/>
      <c r="M12" s="105"/>
      <c r="N12" s="106"/>
      <c r="O12" s="123"/>
      <c r="P12" s="124"/>
      <c r="Q12" s="125"/>
      <c r="R12" s="293"/>
      <c r="S12" s="47"/>
      <c r="T12" s="48"/>
      <c r="U12" s="111"/>
      <c r="V12" s="112"/>
      <c r="W12" s="113"/>
      <c r="X12" s="116"/>
      <c r="Y12" s="12"/>
      <c r="Z12" s="198"/>
      <c r="AA12" s="282"/>
      <c r="AB12" s="283"/>
      <c r="AC12" s="12"/>
      <c r="AD12" s="198"/>
      <c r="AE12" s="117"/>
      <c r="AF12" s="110"/>
      <c r="AG12" s="363"/>
    </row>
    <row r="13" spans="1:33" ht="15.75" customHeight="1">
      <c r="A13" s="288"/>
      <c r="B13" s="100"/>
      <c r="C13" s="366"/>
      <c r="D13" s="366"/>
      <c r="E13" s="101"/>
      <c r="F13" s="102"/>
      <c r="G13" s="121"/>
      <c r="H13" s="62"/>
      <c r="I13" s="104"/>
      <c r="J13" s="105"/>
      <c r="K13" s="106"/>
      <c r="L13" s="118"/>
      <c r="M13" s="105"/>
      <c r="N13" s="106"/>
      <c r="O13" s="123"/>
      <c r="P13" s="124"/>
      <c r="Q13" s="125"/>
      <c r="R13" s="293"/>
      <c r="S13" s="47"/>
      <c r="T13" s="48"/>
      <c r="U13" s="111"/>
      <c r="V13" s="112"/>
      <c r="W13" s="113"/>
      <c r="X13" s="116"/>
      <c r="Y13" s="12"/>
      <c r="Z13" s="198"/>
      <c r="AA13" s="282"/>
      <c r="AB13" s="283"/>
      <c r="AC13" s="12"/>
      <c r="AD13" s="198"/>
      <c r="AE13" s="117"/>
      <c r="AF13" s="110"/>
      <c r="AG13" s="363"/>
    </row>
    <row r="14" spans="1:33" ht="15.75" customHeight="1">
      <c r="A14" s="288"/>
      <c r="B14" s="100"/>
      <c r="C14" s="366"/>
      <c r="D14" s="366"/>
      <c r="E14" s="101"/>
      <c r="F14" s="102"/>
      <c r="G14" s="121"/>
      <c r="H14" s="62"/>
      <c r="I14" s="104"/>
      <c r="J14" s="105"/>
      <c r="K14" s="106"/>
      <c r="L14" s="118"/>
      <c r="M14" s="105"/>
      <c r="N14" s="106"/>
      <c r="O14" s="123"/>
      <c r="P14" s="124"/>
      <c r="Q14" s="125"/>
      <c r="R14" s="293"/>
      <c r="S14" s="47"/>
      <c r="T14" s="48"/>
      <c r="U14" s="111"/>
      <c r="V14" s="112"/>
      <c r="W14" s="113"/>
      <c r="X14" s="116"/>
      <c r="Y14" s="12"/>
      <c r="Z14" s="198"/>
      <c r="AA14" s="282"/>
      <c r="AB14" s="283"/>
      <c r="AC14" s="12"/>
      <c r="AD14" s="198"/>
      <c r="AE14" s="117"/>
      <c r="AF14" s="110"/>
      <c r="AG14" s="363"/>
    </row>
    <row r="15" spans="1:33" ht="15.75" customHeight="1">
      <c r="A15" s="288"/>
      <c r="B15" s="100"/>
      <c r="C15" s="366"/>
      <c r="D15" s="366"/>
      <c r="E15" s="101"/>
      <c r="F15" s="102"/>
      <c r="G15" s="121"/>
      <c r="H15" s="62"/>
      <c r="I15" s="104"/>
      <c r="J15" s="105"/>
      <c r="K15" s="106"/>
      <c r="L15" s="118"/>
      <c r="M15" s="105"/>
      <c r="N15" s="106"/>
      <c r="O15" s="123"/>
      <c r="P15" s="124"/>
      <c r="Q15" s="125"/>
      <c r="R15" s="293"/>
      <c r="S15" s="47"/>
      <c r="T15" s="48"/>
      <c r="U15" s="111"/>
      <c r="V15" s="112"/>
      <c r="W15" s="113"/>
      <c r="X15" s="116"/>
      <c r="Y15" s="12"/>
      <c r="Z15" s="198"/>
      <c r="AA15" s="282"/>
      <c r="AB15" s="283"/>
      <c r="AC15" s="12"/>
      <c r="AD15" s="198"/>
      <c r="AE15" s="117"/>
      <c r="AF15" s="110"/>
      <c r="AG15" s="363"/>
    </row>
    <row r="16" spans="1:33" ht="15.75" customHeight="1">
      <c r="A16" s="288"/>
      <c r="B16" s="100"/>
      <c r="C16" s="366"/>
      <c r="D16" s="366"/>
      <c r="E16" s="101"/>
      <c r="F16" s="102"/>
      <c r="G16" s="121"/>
      <c r="H16" s="62"/>
      <c r="I16" s="104"/>
      <c r="J16" s="105"/>
      <c r="K16" s="106"/>
      <c r="L16" s="118"/>
      <c r="M16" s="105"/>
      <c r="N16" s="106"/>
      <c r="O16" s="123"/>
      <c r="P16" s="124"/>
      <c r="Q16" s="125"/>
      <c r="R16" s="293"/>
      <c r="S16" s="47"/>
      <c r="T16" s="48"/>
      <c r="U16" s="111"/>
      <c r="V16" s="112"/>
      <c r="W16" s="113"/>
      <c r="X16" s="116"/>
      <c r="Y16" s="12"/>
      <c r="Z16" s="198"/>
      <c r="AA16" s="282"/>
      <c r="AB16" s="283"/>
      <c r="AC16" s="12"/>
      <c r="AD16" s="198"/>
      <c r="AE16" s="117"/>
      <c r="AF16" s="110"/>
      <c r="AG16" s="363"/>
    </row>
    <row r="17" spans="1:33" ht="15.75" customHeight="1">
      <c r="A17" s="288"/>
      <c r="B17" s="100"/>
      <c r="C17" s="366"/>
      <c r="D17" s="366"/>
      <c r="E17" s="101"/>
      <c r="F17" s="102"/>
      <c r="G17" s="121"/>
      <c r="H17" s="62"/>
      <c r="I17" s="104"/>
      <c r="J17" s="105"/>
      <c r="K17" s="106"/>
      <c r="L17" s="118"/>
      <c r="M17" s="105"/>
      <c r="N17" s="106"/>
      <c r="O17" s="123"/>
      <c r="P17" s="124"/>
      <c r="Q17" s="125"/>
      <c r="R17" s="293"/>
      <c r="S17" s="47"/>
      <c r="T17" s="48"/>
      <c r="U17" s="111"/>
      <c r="V17" s="112"/>
      <c r="W17" s="113"/>
      <c r="X17" s="116"/>
      <c r="Y17" s="12"/>
      <c r="Z17" s="198"/>
      <c r="AA17" s="282"/>
      <c r="AB17" s="283"/>
      <c r="AC17" s="12"/>
      <c r="AD17" s="198"/>
      <c r="AE17" s="117"/>
      <c r="AF17" s="110"/>
      <c r="AG17" s="363"/>
    </row>
    <row r="18" spans="1:33" ht="15.75" customHeight="1">
      <c r="A18" s="288"/>
      <c r="B18" s="100"/>
      <c r="C18" s="366"/>
      <c r="D18" s="366"/>
      <c r="E18" s="101"/>
      <c r="F18" s="102"/>
      <c r="G18" s="121"/>
      <c r="H18" s="62"/>
      <c r="I18" s="104"/>
      <c r="J18" s="105"/>
      <c r="K18" s="106"/>
      <c r="L18" s="118"/>
      <c r="M18" s="105"/>
      <c r="N18" s="106"/>
      <c r="O18" s="123"/>
      <c r="P18" s="124"/>
      <c r="Q18" s="125"/>
      <c r="R18" s="293"/>
      <c r="S18" s="47"/>
      <c r="T18" s="48"/>
      <c r="U18" s="111"/>
      <c r="V18" s="112"/>
      <c r="W18" s="113"/>
      <c r="X18" s="116"/>
      <c r="Y18" s="12"/>
      <c r="Z18" s="198"/>
      <c r="AA18" s="282"/>
      <c r="AB18" s="283"/>
      <c r="AC18" s="12"/>
      <c r="AD18" s="198"/>
      <c r="AE18" s="117"/>
      <c r="AF18" s="110"/>
      <c r="AG18" s="363"/>
    </row>
    <row r="19" spans="1:33" ht="15.75" customHeight="1">
      <c r="A19" s="288"/>
      <c r="B19" s="100"/>
      <c r="C19" s="366"/>
      <c r="D19" s="366"/>
      <c r="E19" s="101"/>
      <c r="F19" s="102"/>
      <c r="G19" s="121"/>
      <c r="H19" s="62"/>
      <c r="I19" s="104"/>
      <c r="J19" s="105"/>
      <c r="K19" s="106"/>
      <c r="L19" s="118"/>
      <c r="M19" s="105"/>
      <c r="N19" s="106"/>
      <c r="O19" s="123"/>
      <c r="P19" s="124"/>
      <c r="Q19" s="125"/>
      <c r="R19" s="293"/>
      <c r="S19" s="47"/>
      <c r="T19" s="48"/>
      <c r="U19" s="111"/>
      <c r="V19" s="112"/>
      <c r="W19" s="113"/>
      <c r="X19" s="116"/>
      <c r="Y19" s="12"/>
      <c r="Z19" s="198"/>
      <c r="AA19" s="282"/>
      <c r="AB19" s="283"/>
      <c r="AC19" s="12"/>
      <c r="AD19" s="198"/>
      <c r="AE19" s="117"/>
      <c r="AF19" s="110"/>
      <c r="AG19" s="363"/>
    </row>
    <row r="20" spans="1:33" ht="15.75" customHeight="1">
      <c r="A20" s="288"/>
      <c r="B20" s="100"/>
      <c r="C20" s="366"/>
      <c r="D20" s="366"/>
      <c r="E20" s="182"/>
      <c r="F20" s="102"/>
      <c r="G20" s="129"/>
      <c r="H20" s="62"/>
      <c r="I20" s="104"/>
      <c r="J20" s="105"/>
      <c r="K20" s="106"/>
      <c r="L20" s="118"/>
      <c r="M20" s="105"/>
      <c r="N20" s="106"/>
      <c r="O20" s="123"/>
      <c r="P20" s="124"/>
      <c r="Q20" s="125"/>
      <c r="R20" s="293"/>
      <c r="S20" s="47"/>
      <c r="T20" s="48"/>
      <c r="U20" s="130"/>
      <c r="V20" s="112"/>
      <c r="W20" s="113"/>
      <c r="X20" s="116"/>
      <c r="Y20" s="12"/>
      <c r="Z20" s="198"/>
      <c r="AA20" s="282"/>
      <c r="AB20" s="283"/>
      <c r="AC20" s="12"/>
      <c r="AD20" s="198"/>
      <c r="AE20" s="117"/>
      <c r="AF20" s="110"/>
      <c r="AG20" s="363"/>
    </row>
    <row r="21" spans="1:33" ht="15.75" customHeight="1" thickBot="1">
      <c r="A21" s="289"/>
      <c r="B21" s="133" t="s">
        <v>117</v>
      </c>
      <c r="C21" s="284"/>
      <c r="D21" s="284"/>
      <c r="E21" s="134"/>
      <c r="F21" s="167"/>
      <c r="G21" s="135"/>
      <c r="H21" s="69"/>
      <c r="I21" s="136">
        <f t="shared" ref="I21:J21" si="2">AVERAGE(I5:I20)</f>
        <v>23.666666666666668</v>
      </c>
      <c r="J21" s="137">
        <f t="shared" si="2"/>
        <v>2000</v>
      </c>
      <c r="K21" s="138">
        <f t="shared" ref="K21" si="3">J21/I21</f>
        <v>84.507042253521121</v>
      </c>
      <c r="L21" s="136">
        <f t="shared" ref="L21:M21" si="4">AVERAGE(L5:L20)</f>
        <v>23.666666666666668</v>
      </c>
      <c r="M21" s="137">
        <f t="shared" si="4"/>
        <v>1786.5106425738149</v>
      </c>
      <c r="N21" s="138">
        <f>M21/L21</f>
        <v>75.48636517917528</v>
      </c>
      <c r="O21" s="139">
        <f>L21-I21</f>
        <v>0</v>
      </c>
      <c r="P21" s="140">
        <f>N21-K21</f>
        <v>-9.0206770743458407</v>
      </c>
      <c r="Q21" s="141">
        <f>N21/K21</f>
        <v>0.89325532128690754</v>
      </c>
      <c r="R21" s="294"/>
      <c r="S21" s="142">
        <f>S5</f>
        <v>0.29166666666666669</v>
      </c>
      <c r="T21" s="143">
        <f>INDEX(T5:T20,COUNTA(T5:T20))</f>
        <v>0.57158564814814816</v>
      </c>
      <c r="U21" s="144"/>
      <c r="V21" s="166"/>
      <c r="W21" s="167"/>
      <c r="X21" s="138"/>
      <c r="Y21" s="179">
        <f>SUM(Y5:Y20)</f>
        <v>0</v>
      </c>
      <c r="Z21" s="180">
        <f>SUM(Z5:Z20)</f>
        <v>0</v>
      </c>
      <c r="AA21" s="285"/>
      <c r="AB21" s="286"/>
      <c r="AC21" s="179">
        <f>SUM(AC5:AC20)</f>
        <v>10</v>
      </c>
      <c r="AD21" s="180">
        <f>SUM(AD5:AD20)</f>
        <v>0</v>
      </c>
      <c r="AE21" s="168">
        <f>M21-J21</f>
        <v>-213.48935742618505</v>
      </c>
      <c r="AF21" s="141">
        <f>M21/J21</f>
        <v>0.89325532128690743</v>
      </c>
      <c r="AG21" s="364"/>
    </row>
    <row r="22" spans="1:33" ht="15.75" customHeight="1">
      <c r="A22" s="297" t="s">
        <v>185</v>
      </c>
      <c r="B22" s="146" t="s">
        <v>181</v>
      </c>
      <c r="C22" s="290" t="s">
        <v>190</v>
      </c>
      <c r="D22" s="291"/>
      <c r="E22" s="147">
        <v>53.76</v>
      </c>
      <c r="F22" s="159">
        <v>2764</v>
      </c>
      <c r="G22" s="148">
        <f t="shared" ref="G22:G25" si="5">E22*F22</f>
        <v>148592.63999999998</v>
      </c>
      <c r="H22" s="149"/>
      <c r="I22" s="153">
        <v>20</v>
      </c>
      <c r="J22" s="151">
        <v>2000</v>
      </c>
      <c r="K22" s="152">
        <f>J22/I22</f>
        <v>100</v>
      </c>
      <c r="L22" s="153">
        <v>20</v>
      </c>
      <c r="M22" s="151">
        <f>F22/V22*60</f>
        <v>1786.4272890484738</v>
      </c>
      <c r="N22" s="152">
        <f>M22/L22</f>
        <v>89.321364452423694</v>
      </c>
      <c r="O22" s="154">
        <f>L22-I22</f>
        <v>0</v>
      </c>
      <c r="P22" s="155">
        <f>N22-K22</f>
        <v>-10.678635547576306</v>
      </c>
      <c r="Q22" s="156">
        <f>N22/K22</f>
        <v>0.8932136445242369</v>
      </c>
      <c r="R22" s="292">
        <f>Q38</f>
        <v>0.88278574449581382</v>
      </c>
      <c r="S22" s="157">
        <v>0.29178240740740741</v>
      </c>
      <c r="T22" s="158">
        <v>0.35625000000000001</v>
      </c>
      <c r="U22" s="159"/>
      <c r="V22" s="160">
        <v>92.833333333333343</v>
      </c>
      <c r="W22" s="97"/>
      <c r="X22" s="98"/>
      <c r="Y22" s="12"/>
      <c r="Z22" s="198"/>
      <c r="AA22" s="295"/>
      <c r="AB22" s="296"/>
      <c r="AC22" s="12">
        <v>2</v>
      </c>
      <c r="AD22" s="198"/>
      <c r="AE22" s="115">
        <f>M22-J22</f>
        <v>-213.57271095152623</v>
      </c>
      <c r="AF22" s="156">
        <f>M22/J22</f>
        <v>0.8932136445242369</v>
      </c>
      <c r="AG22" s="362">
        <f>AF38</f>
        <v>0.89305069501320689</v>
      </c>
    </row>
    <row r="23" spans="1:33" ht="15.75" customHeight="1">
      <c r="A23" s="298"/>
      <c r="B23" s="163" t="s">
        <v>181</v>
      </c>
      <c r="C23" s="280" t="s">
        <v>188</v>
      </c>
      <c r="D23" s="281"/>
      <c r="E23" s="101">
        <v>47.37</v>
      </c>
      <c r="F23" s="111">
        <v>1577</v>
      </c>
      <c r="G23" s="103">
        <f t="shared" si="5"/>
        <v>74702.489999999991</v>
      </c>
      <c r="H23" s="26"/>
      <c r="I23" s="107">
        <v>21</v>
      </c>
      <c r="J23" s="105">
        <v>2000</v>
      </c>
      <c r="K23" s="106">
        <f t="shared" si="1"/>
        <v>95.238095238095241</v>
      </c>
      <c r="L23" s="107">
        <v>22</v>
      </c>
      <c r="M23" s="105">
        <f>F23/V23*60</f>
        <v>1785.8446052217698</v>
      </c>
      <c r="N23" s="106">
        <f>M23/L23</f>
        <v>81.174754782807724</v>
      </c>
      <c r="O23" s="108">
        <f>L23-I23</f>
        <v>1</v>
      </c>
      <c r="P23" s="109">
        <f>N23-K23</f>
        <v>-14.063340455287516</v>
      </c>
      <c r="Q23" s="110">
        <f>N23/K23</f>
        <v>0.85233492521948107</v>
      </c>
      <c r="R23" s="293"/>
      <c r="S23" s="47">
        <v>0.35973379629629632</v>
      </c>
      <c r="T23" s="48">
        <v>0.39652777777777776</v>
      </c>
      <c r="U23" s="111">
        <v>5.0166666666666782</v>
      </c>
      <c r="V23" s="112">
        <v>52.983333333333277</v>
      </c>
      <c r="W23" s="113"/>
      <c r="X23" s="116"/>
      <c r="Y23" s="12"/>
      <c r="Z23" s="198"/>
      <c r="AA23" s="282"/>
      <c r="AB23" s="283"/>
      <c r="AC23" s="12">
        <v>1</v>
      </c>
      <c r="AD23" s="198"/>
      <c r="AE23" s="117">
        <f>M23-J23</f>
        <v>-214.15539477823017</v>
      </c>
      <c r="AF23" s="110">
        <f>M23/J23</f>
        <v>0.8929223026108849</v>
      </c>
      <c r="AG23" s="363"/>
    </row>
    <row r="24" spans="1:33" ht="15.75" customHeight="1">
      <c r="A24" s="298"/>
      <c r="B24" s="163" t="s">
        <v>181</v>
      </c>
      <c r="C24" s="280" t="s">
        <v>191</v>
      </c>
      <c r="D24" s="281"/>
      <c r="E24" s="101">
        <v>71.55</v>
      </c>
      <c r="F24" s="111">
        <v>2189</v>
      </c>
      <c r="G24" s="103">
        <f t="shared" si="5"/>
        <v>156622.94999999998</v>
      </c>
      <c r="H24" s="26"/>
      <c r="I24" s="107">
        <v>22</v>
      </c>
      <c r="J24" s="105">
        <v>2000</v>
      </c>
      <c r="K24" s="106">
        <f t="shared" si="1"/>
        <v>90.909090909090907</v>
      </c>
      <c r="L24" s="107">
        <v>22</v>
      </c>
      <c r="M24" s="105">
        <f>F24/V24*60</f>
        <v>1786.5336658354111</v>
      </c>
      <c r="N24" s="106">
        <f>M24/L24</f>
        <v>81.206075719791414</v>
      </c>
      <c r="O24" s="108">
        <f>L24-I24</f>
        <v>0</v>
      </c>
      <c r="P24" s="109">
        <f>N24-K24</f>
        <v>-9.7030151892994922</v>
      </c>
      <c r="Q24" s="110">
        <f>N24/K24</f>
        <v>0.89326683291770559</v>
      </c>
      <c r="R24" s="293"/>
      <c r="S24" s="47">
        <v>0.40103009259259259</v>
      </c>
      <c r="T24" s="48">
        <v>0.45208333333333334</v>
      </c>
      <c r="U24" s="111">
        <v>6.4833333333333609</v>
      </c>
      <c r="V24" s="112">
        <v>73.51666666666668</v>
      </c>
      <c r="W24" s="113">
        <v>0.45208333333333334</v>
      </c>
      <c r="X24" s="116">
        <v>0.49039351851851853</v>
      </c>
      <c r="Y24" s="12"/>
      <c r="Z24" s="198"/>
      <c r="AA24" s="282"/>
      <c r="AB24" s="283"/>
      <c r="AC24" s="12">
        <v>2</v>
      </c>
      <c r="AD24" s="198"/>
      <c r="AE24" s="117">
        <f>M24-J24</f>
        <v>-213.46633416458894</v>
      </c>
      <c r="AF24" s="110">
        <f>M24/J24</f>
        <v>0.89326683291770548</v>
      </c>
      <c r="AG24" s="363"/>
    </row>
    <row r="25" spans="1:33" ht="15.75" customHeight="1">
      <c r="A25" s="298"/>
      <c r="B25" s="163" t="s">
        <v>181</v>
      </c>
      <c r="C25" s="280" t="s">
        <v>189</v>
      </c>
      <c r="D25" s="281"/>
      <c r="E25" s="101">
        <v>59.54</v>
      </c>
      <c r="F25" s="111">
        <v>2852</v>
      </c>
      <c r="G25" s="103">
        <f t="shared" si="5"/>
        <v>169808.08</v>
      </c>
      <c r="H25" s="26"/>
      <c r="I25" s="107">
        <v>23</v>
      </c>
      <c r="J25" s="105">
        <v>2000</v>
      </c>
      <c r="K25" s="106">
        <f t="shared" si="1"/>
        <v>86.956521739130437</v>
      </c>
      <c r="L25" s="107">
        <v>23</v>
      </c>
      <c r="M25" s="105">
        <f>F25/V25*60</f>
        <v>1785.6</v>
      </c>
      <c r="N25" s="106">
        <f>M25/L25</f>
        <v>77.634782608695645</v>
      </c>
      <c r="O25" s="108">
        <f>L25-I25</f>
        <v>0</v>
      </c>
      <c r="P25" s="109">
        <f>N25-K25</f>
        <v>-9.3217391304347927</v>
      </c>
      <c r="Q25" s="110">
        <f>N25/K25</f>
        <v>0.89279999999999993</v>
      </c>
      <c r="R25" s="293"/>
      <c r="S25" s="47">
        <v>0.49039351851851853</v>
      </c>
      <c r="T25" s="48">
        <v>0.55694444444444446</v>
      </c>
      <c r="U25" s="111">
        <v>55.166666666666686</v>
      </c>
      <c r="V25" s="112">
        <v>95.833333333333343</v>
      </c>
      <c r="W25" s="113"/>
      <c r="X25" s="116"/>
      <c r="Y25" s="12"/>
      <c r="Z25" s="198"/>
      <c r="AA25" s="282"/>
      <c r="AB25" s="283"/>
      <c r="AC25" s="12">
        <v>3</v>
      </c>
      <c r="AD25" s="198"/>
      <c r="AE25" s="117">
        <f>M25-J25</f>
        <v>-214.40000000000009</v>
      </c>
      <c r="AF25" s="110">
        <f>M25/J25</f>
        <v>0.89279999999999993</v>
      </c>
      <c r="AG25" s="363"/>
    </row>
    <row r="26" spans="1:33" ht="15.75" customHeight="1">
      <c r="A26" s="299"/>
      <c r="B26" s="163"/>
      <c r="C26" s="280"/>
      <c r="D26" s="281"/>
      <c r="E26" s="101"/>
      <c r="F26" s="111"/>
      <c r="G26" s="103"/>
      <c r="H26" s="13"/>
      <c r="I26" s="118"/>
      <c r="J26" s="105"/>
      <c r="K26" s="106"/>
      <c r="L26" s="107"/>
      <c r="M26" s="105"/>
      <c r="N26" s="106"/>
      <c r="O26" s="108"/>
      <c r="P26" s="109"/>
      <c r="Q26" s="110"/>
      <c r="R26" s="293"/>
      <c r="S26" s="47"/>
      <c r="T26" s="48"/>
      <c r="U26" s="111"/>
      <c r="V26" s="112"/>
      <c r="W26" s="113"/>
      <c r="X26" s="116"/>
      <c r="Y26" s="12"/>
      <c r="Z26" s="198"/>
      <c r="AA26" s="282"/>
      <c r="AB26" s="283"/>
      <c r="AC26" s="12"/>
      <c r="AD26" s="198"/>
      <c r="AE26" s="117"/>
      <c r="AF26" s="110"/>
      <c r="AG26" s="363"/>
    </row>
    <row r="27" spans="1:33" ht="15.75" customHeight="1">
      <c r="A27" s="299"/>
      <c r="B27" s="163"/>
      <c r="C27" s="280"/>
      <c r="D27" s="281"/>
      <c r="E27" s="101"/>
      <c r="F27" s="111"/>
      <c r="G27" s="121"/>
      <c r="H27" s="122"/>
      <c r="I27" s="107"/>
      <c r="J27" s="105"/>
      <c r="K27" s="106"/>
      <c r="L27" s="107"/>
      <c r="M27" s="105"/>
      <c r="N27" s="106"/>
      <c r="O27" s="108"/>
      <c r="P27" s="109"/>
      <c r="Q27" s="110"/>
      <c r="R27" s="293"/>
      <c r="S27" s="47"/>
      <c r="T27" s="48"/>
      <c r="U27" s="111"/>
      <c r="V27" s="112"/>
      <c r="W27" s="113"/>
      <c r="X27" s="116"/>
      <c r="Y27" s="12"/>
      <c r="Z27" s="198"/>
      <c r="AA27" s="282"/>
      <c r="AB27" s="283"/>
      <c r="AC27" s="12"/>
      <c r="AD27" s="198"/>
      <c r="AE27" s="117"/>
      <c r="AF27" s="110"/>
      <c r="AG27" s="363"/>
    </row>
    <row r="28" spans="1:33" ht="15.75" customHeight="1">
      <c r="A28" s="299"/>
      <c r="B28" s="163"/>
      <c r="C28" s="280"/>
      <c r="D28" s="281"/>
      <c r="E28" s="101"/>
      <c r="F28" s="111"/>
      <c r="G28" s="121"/>
      <c r="H28" s="62"/>
      <c r="I28" s="118"/>
      <c r="J28" s="105"/>
      <c r="K28" s="106"/>
      <c r="L28" s="107"/>
      <c r="M28" s="105"/>
      <c r="N28" s="106"/>
      <c r="O28" s="123"/>
      <c r="P28" s="124"/>
      <c r="Q28" s="125"/>
      <c r="R28" s="293"/>
      <c r="S28" s="47"/>
      <c r="T28" s="48"/>
      <c r="U28" s="111"/>
      <c r="V28" s="112"/>
      <c r="W28" s="113"/>
      <c r="X28" s="116"/>
      <c r="Y28" s="12"/>
      <c r="Z28" s="198"/>
      <c r="AA28" s="282"/>
      <c r="AB28" s="283"/>
      <c r="AC28" s="12"/>
      <c r="AD28" s="198"/>
      <c r="AE28" s="117"/>
      <c r="AF28" s="110"/>
      <c r="AG28" s="363"/>
    </row>
    <row r="29" spans="1:33" ht="15.75" customHeight="1">
      <c r="A29" s="299"/>
      <c r="B29" s="163"/>
      <c r="C29" s="280"/>
      <c r="D29" s="281"/>
      <c r="E29" s="101"/>
      <c r="F29" s="111"/>
      <c r="G29" s="121"/>
      <c r="H29" s="62"/>
      <c r="I29" s="118"/>
      <c r="J29" s="105"/>
      <c r="K29" s="106"/>
      <c r="L29" s="107"/>
      <c r="M29" s="105"/>
      <c r="N29" s="106"/>
      <c r="O29" s="123"/>
      <c r="P29" s="124"/>
      <c r="Q29" s="125"/>
      <c r="R29" s="293"/>
      <c r="S29" s="47"/>
      <c r="T29" s="48"/>
      <c r="U29" s="111"/>
      <c r="V29" s="112"/>
      <c r="W29" s="113"/>
      <c r="X29" s="116"/>
      <c r="Y29" s="12"/>
      <c r="Z29" s="198"/>
      <c r="AA29" s="282"/>
      <c r="AB29" s="283"/>
      <c r="AC29" s="12"/>
      <c r="AD29" s="198"/>
      <c r="AE29" s="117"/>
      <c r="AF29" s="110"/>
      <c r="AG29" s="363"/>
    </row>
    <row r="30" spans="1:33" ht="15.75" customHeight="1">
      <c r="A30" s="299"/>
      <c r="B30" s="163"/>
      <c r="C30" s="280"/>
      <c r="D30" s="281"/>
      <c r="E30" s="101"/>
      <c r="F30" s="111"/>
      <c r="G30" s="121"/>
      <c r="H30" s="62"/>
      <c r="I30" s="118"/>
      <c r="J30" s="105"/>
      <c r="K30" s="106"/>
      <c r="L30" s="107"/>
      <c r="M30" s="105"/>
      <c r="N30" s="106"/>
      <c r="O30" s="123"/>
      <c r="P30" s="124"/>
      <c r="Q30" s="125"/>
      <c r="R30" s="293"/>
      <c r="S30" s="47"/>
      <c r="T30" s="48"/>
      <c r="U30" s="111"/>
      <c r="V30" s="112"/>
      <c r="W30" s="113"/>
      <c r="X30" s="116"/>
      <c r="Y30" s="12"/>
      <c r="Z30" s="198"/>
      <c r="AA30" s="282"/>
      <c r="AB30" s="283"/>
      <c r="AC30" s="12"/>
      <c r="AD30" s="198"/>
      <c r="AE30" s="117"/>
      <c r="AF30" s="110"/>
      <c r="AG30" s="363"/>
    </row>
    <row r="31" spans="1:33" ht="15.75" customHeight="1">
      <c r="A31" s="299"/>
      <c r="B31" s="163"/>
      <c r="C31" s="280"/>
      <c r="D31" s="281"/>
      <c r="E31" s="101"/>
      <c r="F31" s="111"/>
      <c r="G31" s="121"/>
      <c r="H31" s="62"/>
      <c r="I31" s="118"/>
      <c r="J31" s="105"/>
      <c r="K31" s="106"/>
      <c r="L31" s="107"/>
      <c r="M31" s="105"/>
      <c r="N31" s="106"/>
      <c r="O31" s="123"/>
      <c r="P31" s="124"/>
      <c r="Q31" s="125"/>
      <c r="R31" s="293"/>
      <c r="S31" s="47"/>
      <c r="T31" s="48"/>
      <c r="U31" s="111"/>
      <c r="V31" s="112"/>
      <c r="W31" s="113"/>
      <c r="X31" s="116"/>
      <c r="Y31" s="12"/>
      <c r="Z31" s="198"/>
      <c r="AA31" s="282"/>
      <c r="AB31" s="283"/>
      <c r="AC31" s="12"/>
      <c r="AD31" s="198"/>
      <c r="AE31" s="117"/>
      <c r="AF31" s="110"/>
      <c r="AG31" s="363"/>
    </row>
    <row r="32" spans="1:33" ht="15.75" customHeight="1">
      <c r="A32" s="299"/>
      <c r="B32" s="163"/>
      <c r="C32" s="280"/>
      <c r="D32" s="281"/>
      <c r="E32" s="101"/>
      <c r="F32" s="111"/>
      <c r="G32" s="121"/>
      <c r="H32" s="62"/>
      <c r="I32" s="118"/>
      <c r="J32" s="105"/>
      <c r="K32" s="106"/>
      <c r="L32" s="107"/>
      <c r="M32" s="105"/>
      <c r="N32" s="106"/>
      <c r="O32" s="123"/>
      <c r="P32" s="124"/>
      <c r="Q32" s="125"/>
      <c r="R32" s="293"/>
      <c r="S32" s="47"/>
      <c r="T32" s="48"/>
      <c r="U32" s="111"/>
      <c r="V32" s="112"/>
      <c r="W32" s="113"/>
      <c r="X32" s="116"/>
      <c r="Y32" s="12"/>
      <c r="Z32" s="198"/>
      <c r="AA32" s="282"/>
      <c r="AB32" s="283"/>
      <c r="AC32" s="12"/>
      <c r="AD32" s="198"/>
      <c r="AE32" s="117"/>
      <c r="AF32" s="110"/>
      <c r="AG32" s="363"/>
    </row>
    <row r="33" spans="1:33" ht="15.75" customHeight="1">
      <c r="A33" s="299"/>
      <c r="B33" s="163"/>
      <c r="C33" s="280"/>
      <c r="D33" s="281"/>
      <c r="E33" s="101"/>
      <c r="F33" s="111"/>
      <c r="G33" s="121"/>
      <c r="H33" s="62"/>
      <c r="I33" s="118"/>
      <c r="J33" s="105"/>
      <c r="K33" s="106"/>
      <c r="L33" s="107"/>
      <c r="M33" s="105"/>
      <c r="N33" s="106"/>
      <c r="O33" s="123"/>
      <c r="P33" s="124"/>
      <c r="Q33" s="125"/>
      <c r="R33" s="293"/>
      <c r="S33" s="47"/>
      <c r="T33" s="48"/>
      <c r="U33" s="111"/>
      <c r="V33" s="112"/>
      <c r="W33" s="113"/>
      <c r="X33" s="116"/>
      <c r="Y33" s="12"/>
      <c r="Z33" s="198"/>
      <c r="AA33" s="282"/>
      <c r="AB33" s="283"/>
      <c r="AC33" s="12"/>
      <c r="AD33" s="198"/>
      <c r="AE33" s="117"/>
      <c r="AF33" s="110"/>
      <c r="AG33" s="363"/>
    </row>
    <row r="34" spans="1:33" ht="15.75" customHeight="1">
      <c r="A34" s="299"/>
      <c r="B34" s="163"/>
      <c r="C34" s="280"/>
      <c r="D34" s="281"/>
      <c r="E34" s="101"/>
      <c r="F34" s="111"/>
      <c r="G34" s="121"/>
      <c r="H34" s="62"/>
      <c r="I34" s="118"/>
      <c r="J34" s="105"/>
      <c r="K34" s="106"/>
      <c r="L34" s="107"/>
      <c r="M34" s="105"/>
      <c r="N34" s="106"/>
      <c r="O34" s="123"/>
      <c r="P34" s="124"/>
      <c r="Q34" s="125"/>
      <c r="R34" s="293"/>
      <c r="S34" s="47"/>
      <c r="T34" s="48"/>
      <c r="U34" s="111"/>
      <c r="V34" s="112"/>
      <c r="W34" s="113"/>
      <c r="X34" s="116"/>
      <c r="Y34" s="12"/>
      <c r="Z34" s="198"/>
      <c r="AA34" s="282"/>
      <c r="AB34" s="283"/>
      <c r="AC34" s="12"/>
      <c r="AD34" s="198"/>
      <c r="AE34" s="117"/>
      <c r="AF34" s="110"/>
      <c r="AG34" s="363"/>
    </row>
    <row r="35" spans="1:33" ht="15.75" customHeight="1">
      <c r="A35" s="299"/>
      <c r="B35" s="163"/>
      <c r="C35" s="280"/>
      <c r="D35" s="281"/>
      <c r="E35" s="101"/>
      <c r="F35" s="111"/>
      <c r="G35" s="121"/>
      <c r="H35" s="62"/>
      <c r="I35" s="118"/>
      <c r="J35" s="105"/>
      <c r="K35" s="106"/>
      <c r="L35" s="107"/>
      <c r="M35" s="105"/>
      <c r="N35" s="106"/>
      <c r="O35" s="123"/>
      <c r="P35" s="124"/>
      <c r="Q35" s="125"/>
      <c r="R35" s="293"/>
      <c r="S35" s="47"/>
      <c r="T35" s="48"/>
      <c r="U35" s="111"/>
      <c r="V35" s="112"/>
      <c r="W35" s="183"/>
      <c r="X35" s="184"/>
      <c r="Y35" s="12"/>
      <c r="Z35" s="198"/>
      <c r="AA35" s="282"/>
      <c r="AB35" s="283"/>
      <c r="AC35" s="12"/>
      <c r="AD35" s="198"/>
      <c r="AE35" s="117"/>
      <c r="AF35" s="110"/>
      <c r="AG35" s="363"/>
    </row>
    <row r="36" spans="1:33" ht="15.75" customHeight="1">
      <c r="A36" s="299"/>
      <c r="B36" s="163"/>
      <c r="C36" s="280"/>
      <c r="D36" s="281"/>
      <c r="E36" s="101"/>
      <c r="F36" s="111"/>
      <c r="G36" s="121"/>
      <c r="H36" s="62"/>
      <c r="I36" s="118"/>
      <c r="J36" s="105"/>
      <c r="K36" s="106"/>
      <c r="L36" s="107"/>
      <c r="M36" s="105"/>
      <c r="N36" s="106"/>
      <c r="O36" s="123"/>
      <c r="P36" s="124"/>
      <c r="Q36" s="125"/>
      <c r="R36" s="293"/>
      <c r="S36" s="47"/>
      <c r="T36" s="48"/>
      <c r="U36" s="111"/>
      <c r="V36" s="112"/>
      <c r="W36" s="185"/>
      <c r="X36" s="186"/>
      <c r="Y36" s="12"/>
      <c r="Z36" s="198"/>
      <c r="AA36" s="282"/>
      <c r="AB36" s="283"/>
      <c r="AC36" s="12"/>
      <c r="AD36" s="198"/>
      <c r="AE36" s="117"/>
      <c r="AF36" s="110"/>
      <c r="AG36" s="363"/>
    </row>
    <row r="37" spans="1:33" ht="15.75" customHeight="1">
      <c r="A37" s="299"/>
      <c r="B37" s="100"/>
      <c r="C37" s="280"/>
      <c r="D37" s="281"/>
      <c r="E37" s="170"/>
      <c r="F37" s="102"/>
      <c r="G37" s="129"/>
      <c r="H37" s="62"/>
      <c r="I37" s="118"/>
      <c r="J37" s="105"/>
      <c r="K37" s="106"/>
      <c r="L37" s="118"/>
      <c r="M37" s="105"/>
      <c r="N37" s="106"/>
      <c r="O37" s="123"/>
      <c r="P37" s="124"/>
      <c r="Q37" s="125"/>
      <c r="R37" s="293"/>
      <c r="S37" s="47"/>
      <c r="T37" s="48"/>
      <c r="U37" s="130"/>
      <c r="V37" s="112"/>
      <c r="W37" s="185"/>
      <c r="X37" s="186"/>
      <c r="Y37" s="12"/>
      <c r="Z37" s="198"/>
      <c r="AA37" s="282"/>
      <c r="AB37" s="283"/>
      <c r="AC37" s="12"/>
      <c r="AD37" s="198"/>
      <c r="AE37" s="117"/>
      <c r="AF37" s="110"/>
      <c r="AG37" s="363"/>
    </row>
    <row r="38" spans="1:33" ht="15.75" customHeight="1" thickBot="1">
      <c r="A38" s="300"/>
      <c r="B38" s="133" t="s">
        <v>117</v>
      </c>
      <c r="C38" s="284"/>
      <c r="D38" s="284"/>
      <c r="E38" s="134"/>
      <c r="F38" s="167"/>
      <c r="G38" s="135"/>
      <c r="H38" s="69"/>
      <c r="I38" s="136">
        <f t="shared" ref="I38:J38" si="6">AVERAGE(I22:I37)</f>
        <v>21.5</v>
      </c>
      <c r="J38" s="137">
        <f t="shared" si="6"/>
        <v>2000</v>
      </c>
      <c r="K38" s="138">
        <f t="shared" ref="K38" si="7">J38/I38</f>
        <v>93.023255813953483</v>
      </c>
      <c r="L38" s="136">
        <f t="shared" ref="L38:M38" si="8">AVERAGE(L22:L37)</f>
        <v>21.75</v>
      </c>
      <c r="M38" s="137">
        <f t="shared" si="8"/>
        <v>1786.1013900264138</v>
      </c>
      <c r="N38" s="138">
        <f>M38/L38</f>
        <v>82.119604139145466</v>
      </c>
      <c r="O38" s="139">
        <f>L38-I38</f>
        <v>0.25</v>
      </c>
      <c r="P38" s="140">
        <f>N38-K38</f>
        <v>-10.903651674808017</v>
      </c>
      <c r="Q38" s="141">
        <f>N38/K38</f>
        <v>0.88278574449581382</v>
      </c>
      <c r="R38" s="294"/>
      <c r="S38" s="142">
        <f>S22</f>
        <v>0.29178240740740741</v>
      </c>
      <c r="T38" s="143">
        <f>INDEX(T22:T37,COUNTA(T22:T37))</f>
        <v>0.55694444444444446</v>
      </c>
      <c r="U38" s="144"/>
      <c r="V38" s="166"/>
      <c r="W38" s="187"/>
      <c r="X38" s="188"/>
      <c r="Y38" s="179">
        <f>SUM(Y22:Y37)</f>
        <v>0</v>
      </c>
      <c r="Z38" s="180">
        <f>SUM(Z22:Z37)</f>
        <v>0</v>
      </c>
      <c r="AA38" s="285"/>
      <c r="AB38" s="286"/>
      <c r="AC38" s="179">
        <f>SUM(AC22:AC37)</f>
        <v>8</v>
      </c>
      <c r="AD38" s="180">
        <f>SUM(AD22:AD37)</f>
        <v>0</v>
      </c>
      <c r="AE38" s="168">
        <f>M38-J38</f>
        <v>-213.89860997358619</v>
      </c>
      <c r="AF38" s="141">
        <f>M38/J38</f>
        <v>0.89305069501320689</v>
      </c>
      <c r="AG38" s="364"/>
    </row>
    <row r="39" spans="1:33" ht="15.75" customHeight="1">
      <c r="A39" s="287" t="s">
        <v>187</v>
      </c>
      <c r="B39" s="146" t="s">
        <v>181</v>
      </c>
      <c r="C39" s="290" t="s">
        <v>186</v>
      </c>
      <c r="D39" s="291"/>
      <c r="E39" s="147">
        <v>59.34</v>
      </c>
      <c r="F39" s="97">
        <v>2098</v>
      </c>
      <c r="G39" s="148">
        <f t="shared" ref="G39:G41" si="9">E39*F39</f>
        <v>124495.32</v>
      </c>
      <c r="H39" s="149"/>
      <c r="I39" s="150">
        <v>24</v>
      </c>
      <c r="J39" s="151">
        <v>2000</v>
      </c>
      <c r="K39" s="152">
        <f>J39/I39</f>
        <v>83.333333333333329</v>
      </c>
      <c r="L39" s="107">
        <v>24</v>
      </c>
      <c r="M39" s="151">
        <f>F39/V39*60</f>
        <v>1787.2219592995755</v>
      </c>
      <c r="N39" s="152">
        <f>M39/L39</f>
        <v>74.467581637482311</v>
      </c>
      <c r="O39" s="154">
        <f>L39-I39</f>
        <v>0</v>
      </c>
      <c r="P39" s="155">
        <f>N39-K39</f>
        <v>-8.8657516958510172</v>
      </c>
      <c r="Q39" s="156">
        <f>N39/K39</f>
        <v>0.89361097964978775</v>
      </c>
      <c r="R39" s="292">
        <f>Q55</f>
        <v>0.87392792731218394</v>
      </c>
      <c r="S39" s="157">
        <v>0.29166666666666669</v>
      </c>
      <c r="T39" s="158">
        <v>0.34057870370370369</v>
      </c>
      <c r="U39" s="159"/>
      <c r="V39" s="160">
        <v>70.43333333333328</v>
      </c>
      <c r="W39" s="158"/>
      <c r="X39" s="169"/>
      <c r="Y39" s="12"/>
      <c r="Z39" s="198"/>
      <c r="AA39" s="295"/>
      <c r="AB39" s="296"/>
      <c r="AC39" s="12">
        <v>1</v>
      </c>
      <c r="AD39" s="198"/>
      <c r="AE39" s="115">
        <f>M39-J39</f>
        <v>-212.77804070042453</v>
      </c>
      <c r="AF39" s="156">
        <f>M39/J39</f>
        <v>0.89361097964978775</v>
      </c>
      <c r="AG39" s="277">
        <f>AF55</f>
        <v>0.87392792731218416</v>
      </c>
    </row>
    <row r="40" spans="1:33" ht="15.75" customHeight="1">
      <c r="A40" s="288"/>
      <c r="B40" s="163" t="s">
        <v>181</v>
      </c>
      <c r="C40" s="280" t="s">
        <v>183</v>
      </c>
      <c r="D40" s="281"/>
      <c r="E40" s="101">
        <v>58.67</v>
      </c>
      <c r="F40" s="102">
        <v>3855</v>
      </c>
      <c r="G40" s="103">
        <f t="shared" si="9"/>
        <v>226172.85</v>
      </c>
      <c r="H40" s="26"/>
      <c r="I40" s="104">
        <v>23</v>
      </c>
      <c r="J40" s="105">
        <v>2000</v>
      </c>
      <c r="K40" s="106">
        <f t="shared" si="1"/>
        <v>86.956521739130437</v>
      </c>
      <c r="L40" s="107">
        <v>23</v>
      </c>
      <c r="M40" s="105">
        <f>F40/V40*60</f>
        <v>1787.2504829362522</v>
      </c>
      <c r="N40" s="106">
        <f>M40/L40</f>
        <v>77.706542736358784</v>
      </c>
      <c r="O40" s="108">
        <f>L40-I40</f>
        <v>0</v>
      </c>
      <c r="P40" s="109">
        <f>N40-K40</f>
        <v>-9.2499790027716529</v>
      </c>
      <c r="Q40" s="110">
        <f>N40/K40</f>
        <v>0.89362524146812594</v>
      </c>
      <c r="R40" s="293"/>
      <c r="S40" s="47">
        <v>0.34375</v>
      </c>
      <c r="T40" s="48">
        <v>0.43362268518518521</v>
      </c>
      <c r="U40" s="111">
        <v>4.5666666666666877</v>
      </c>
      <c r="V40" s="112">
        <v>129.41666666666669</v>
      </c>
      <c r="W40" s="113">
        <v>0.43362268518518521</v>
      </c>
      <c r="X40" s="116">
        <v>0.47222222222222221</v>
      </c>
      <c r="Y40" s="12"/>
      <c r="Z40" s="198"/>
      <c r="AA40" s="282"/>
      <c r="AB40" s="283"/>
      <c r="AC40" s="12">
        <v>4</v>
      </c>
      <c r="AD40" s="198"/>
      <c r="AE40" s="117">
        <f>M40-J40</f>
        <v>-212.74951706374782</v>
      </c>
      <c r="AF40" s="110">
        <f>M40/J40</f>
        <v>0.89362524146812605</v>
      </c>
      <c r="AG40" s="278"/>
    </row>
    <row r="41" spans="1:33" ht="15.75" customHeight="1">
      <c r="A41" s="288"/>
      <c r="B41" s="163" t="s">
        <v>181</v>
      </c>
      <c r="C41" s="280" t="s">
        <v>218</v>
      </c>
      <c r="D41" s="281"/>
      <c r="E41" s="101">
        <v>77.349999999999994</v>
      </c>
      <c r="F41" s="102">
        <v>3602</v>
      </c>
      <c r="G41" s="103">
        <f t="shared" si="9"/>
        <v>278614.69999999995</v>
      </c>
      <c r="H41" s="26"/>
      <c r="I41" s="104">
        <v>26</v>
      </c>
      <c r="J41" s="105">
        <v>2000</v>
      </c>
      <c r="K41" s="106">
        <f t="shared" si="1"/>
        <v>76.92307692307692</v>
      </c>
      <c r="L41" s="107">
        <v>26</v>
      </c>
      <c r="M41" s="105">
        <f>F41/V41*60</f>
        <v>1669.0951216372766</v>
      </c>
      <c r="N41" s="106">
        <f>M41/L41</f>
        <v>64.195966216818334</v>
      </c>
      <c r="O41" s="108">
        <f>L41-I41</f>
        <v>0</v>
      </c>
      <c r="P41" s="109">
        <f>N41-K41</f>
        <v>-12.727110706258586</v>
      </c>
      <c r="Q41" s="110">
        <f>N41/K41</f>
        <v>0.83454756081863835</v>
      </c>
      <c r="R41" s="293"/>
      <c r="S41" s="47">
        <v>0.47222222222222221</v>
      </c>
      <c r="T41" s="48">
        <v>0.56214120370370368</v>
      </c>
      <c r="U41" s="111">
        <v>55.583333333333286</v>
      </c>
      <c r="V41" s="112">
        <v>129.48333333333332</v>
      </c>
      <c r="W41" s="113"/>
      <c r="X41" s="116"/>
      <c r="Y41" s="12"/>
      <c r="Z41" s="198"/>
      <c r="AA41" s="282"/>
      <c r="AB41" s="283"/>
      <c r="AC41" s="12">
        <v>5</v>
      </c>
      <c r="AD41" s="198"/>
      <c r="AE41" s="117">
        <f>M41-J41</f>
        <v>-330.90487836272337</v>
      </c>
      <c r="AF41" s="110">
        <f>M41/J41</f>
        <v>0.83454756081863835</v>
      </c>
      <c r="AG41" s="278"/>
    </row>
    <row r="42" spans="1:33" ht="15.75" customHeight="1">
      <c r="A42" s="288"/>
      <c r="B42" s="163"/>
      <c r="C42" s="280"/>
      <c r="D42" s="281"/>
      <c r="E42" s="101"/>
      <c r="F42" s="102"/>
      <c r="G42" s="103"/>
      <c r="H42" s="26"/>
      <c r="I42" s="104"/>
      <c r="J42" s="105"/>
      <c r="K42" s="106"/>
      <c r="L42" s="107"/>
      <c r="M42" s="105"/>
      <c r="N42" s="106"/>
      <c r="O42" s="108"/>
      <c r="P42" s="109"/>
      <c r="Q42" s="110"/>
      <c r="R42" s="293"/>
      <c r="S42" s="47"/>
      <c r="T42" s="48"/>
      <c r="U42" s="111"/>
      <c r="V42" s="112"/>
      <c r="W42" s="113"/>
      <c r="X42" s="116"/>
      <c r="Y42" s="12"/>
      <c r="Z42" s="198"/>
      <c r="AA42" s="282"/>
      <c r="AB42" s="283"/>
      <c r="AC42" s="12"/>
      <c r="AD42" s="198"/>
      <c r="AE42" s="117"/>
      <c r="AF42" s="110"/>
      <c r="AG42" s="278"/>
    </row>
    <row r="43" spans="1:33" ht="15.75" customHeight="1">
      <c r="A43" s="288"/>
      <c r="B43" s="163"/>
      <c r="C43" s="280"/>
      <c r="D43" s="281"/>
      <c r="E43" s="101"/>
      <c r="F43" s="102"/>
      <c r="G43" s="103"/>
      <c r="H43" s="13"/>
      <c r="I43" s="104"/>
      <c r="J43" s="105"/>
      <c r="K43" s="106"/>
      <c r="L43" s="107"/>
      <c r="M43" s="105"/>
      <c r="N43" s="106"/>
      <c r="O43" s="108"/>
      <c r="P43" s="109"/>
      <c r="Q43" s="110"/>
      <c r="R43" s="293"/>
      <c r="S43" s="47"/>
      <c r="T43" s="48"/>
      <c r="U43" s="111"/>
      <c r="V43" s="112"/>
      <c r="W43" s="113"/>
      <c r="X43" s="116"/>
      <c r="Y43" s="12"/>
      <c r="Z43" s="198"/>
      <c r="AA43" s="282"/>
      <c r="AB43" s="283"/>
      <c r="AC43" s="12"/>
      <c r="AD43" s="198"/>
      <c r="AE43" s="117"/>
      <c r="AF43" s="110"/>
      <c r="AG43" s="278"/>
    </row>
    <row r="44" spans="1:33" ht="15.75" customHeight="1">
      <c r="A44" s="288"/>
      <c r="B44" s="163"/>
      <c r="C44" s="280"/>
      <c r="D44" s="281"/>
      <c r="E44" s="101"/>
      <c r="F44" s="102"/>
      <c r="G44" s="121"/>
      <c r="H44" s="122"/>
      <c r="I44" s="104"/>
      <c r="J44" s="105"/>
      <c r="K44" s="106"/>
      <c r="L44" s="107"/>
      <c r="M44" s="105"/>
      <c r="N44" s="106"/>
      <c r="O44" s="108"/>
      <c r="P44" s="109"/>
      <c r="Q44" s="110"/>
      <c r="R44" s="293"/>
      <c r="S44" s="47"/>
      <c r="T44" s="48"/>
      <c r="U44" s="111"/>
      <c r="V44" s="112"/>
      <c r="W44" s="113"/>
      <c r="X44" s="116"/>
      <c r="Y44" s="12"/>
      <c r="Z44" s="198"/>
      <c r="AA44" s="282"/>
      <c r="AB44" s="283"/>
      <c r="AC44" s="12"/>
      <c r="AD44" s="198"/>
      <c r="AE44" s="117"/>
      <c r="AF44" s="110"/>
      <c r="AG44" s="278"/>
    </row>
    <row r="45" spans="1:33" ht="15.75" customHeight="1">
      <c r="A45" s="288"/>
      <c r="B45" s="163"/>
      <c r="C45" s="280"/>
      <c r="D45" s="281"/>
      <c r="E45" s="101"/>
      <c r="F45" s="102"/>
      <c r="G45" s="121"/>
      <c r="H45" s="62"/>
      <c r="I45" s="104"/>
      <c r="J45" s="105"/>
      <c r="K45" s="106"/>
      <c r="L45" s="107"/>
      <c r="M45" s="105"/>
      <c r="N45" s="106"/>
      <c r="O45" s="123"/>
      <c r="P45" s="124"/>
      <c r="Q45" s="125"/>
      <c r="R45" s="293"/>
      <c r="S45" s="119"/>
      <c r="T45" s="120"/>
      <c r="U45" s="111"/>
      <c r="V45" s="112"/>
      <c r="W45" s="120"/>
      <c r="X45" s="189"/>
      <c r="Y45" s="12"/>
      <c r="Z45" s="198"/>
      <c r="AA45" s="282"/>
      <c r="AB45" s="283"/>
      <c r="AC45" s="12"/>
      <c r="AD45" s="198"/>
      <c r="AE45" s="117"/>
      <c r="AF45" s="110"/>
      <c r="AG45" s="278"/>
    </row>
    <row r="46" spans="1:33" ht="15.75" customHeight="1">
      <c r="A46" s="288"/>
      <c r="B46" s="163"/>
      <c r="C46" s="280"/>
      <c r="D46" s="281"/>
      <c r="E46" s="101"/>
      <c r="F46" s="102"/>
      <c r="G46" s="121"/>
      <c r="H46" s="62"/>
      <c r="I46" s="104"/>
      <c r="J46" s="105"/>
      <c r="K46" s="106"/>
      <c r="L46" s="118"/>
      <c r="M46" s="105"/>
      <c r="N46" s="106"/>
      <c r="O46" s="123"/>
      <c r="P46" s="124"/>
      <c r="Q46" s="125"/>
      <c r="R46" s="293"/>
      <c r="S46" s="119"/>
      <c r="T46" s="120"/>
      <c r="U46" s="111"/>
      <c r="V46" s="112"/>
      <c r="W46" s="120"/>
      <c r="X46" s="189"/>
      <c r="Y46" s="12"/>
      <c r="Z46" s="198"/>
      <c r="AA46" s="282"/>
      <c r="AB46" s="283"/>
      <c r="AC46" s="12"/>
      <c r="AD46" s="198"/>
      <c r="AE46" s="117"/>
      <c r="AF46" s="110"/>
      <c r="AG46" s="278"/>
    </row>
    <row r="47" spans="1:33" ht="15.75" customHeight="1">
      <c r="A47" s="288"/>
      <c r="B47" s="163"/>
      <c r="C47" s="280"/>
      <c r="D47" s="281"/>
      <c r="E47" s="101"/>
      <c r="F47" s="102"/>
      <c r="G47" s="121"/>
      <c r="H47" s="62"/>
      <c r="I47" s="104"/>
      <c r="J47" s="105"/>
      <c r="K47" s="106"/>
      <c r="L47" s="118"/>
      <c r="M47" s="105"/>
      <c r="N47" s="106"/>
      <c r="O47" s="123"/>
      <c r="P47" s="124"/>
      <c r="Q47" s="125"/>
      <c r="R47" s="293"/>
      <c r="S47" s="119"/>
      <c r="T47" s="120"/>
      <c r="U47" s="111"/>
      <c r="V47" s="112"/>
      <c r="W47" s="120"/>
      <c r="X47" s="189"/>
      <c r="Y47" s="12"/>
      <c r="Z47" s="198"/>
      <c r="AA47" s="282"/>
      <c r="AB47" s="283"/>
      <c r="AC47" s="12"/>
      <c r="AD47" s="198"/>
      <c r="AE47" s="117"/>
      <c r="AF47" s="110"/>
      <c r="AG47" s="278"/>
    </row>
    <row r="48" spans="1:33" ht="15.75" customHeight="1">
      <c r="A48" s="288"/>
      <c r="B48" s="163"/>
      <c r="C48" s="280"/>
      <c r="D48" s="281"/>
      <c r="E48" s="101"/>
      <c r="F48" s="102"/>
      <c r="G48" s="121"/>
      <c r="H48" s="62"/>
      <c r="I48" s="104"/>
      <c r="J48" s="105"/>
      <c r="K48" s="106"/>
      <c r="L48" s="118"/>
      <c r="M48" s="105"/>
      <c r="N48" s="106"/>
      <c r="O48" s="123"/>
      <c r="P48" s="124"/>
      <c r="Q48" s="125"/>
      <c r="R48" s="293"/>
      <c r="S48" s="119"/>
      <c r="T48" s="120"/>
      <c r="U48" s="111"/>
      <c r="V48" s="112"/>
      <c r="W48" s="120"/>
      <c r="X48" s="189"/>
      <c r="Y48" s="12"/>
      <c r="Z48" s="198"/>
      <c r="AA48" s="282"/>
      <c r="AB48" s="283"/>
      <c r="AC48" s="12"/>
      <c r="AD48" s="198"/>
      <c r="AE48" s="117"/>
      <c r="AF48" s="110"/>
      <c r="AG48" s="278"/>
    </row>
    <row r="49" spans="1:33" ht="15.75" customHeight="1">
      <c r="A49" s="288"/>
      <c r="B49" s="163"/>
      <c r="C49" s="280"/>
      <c r="D49" s="281"/>
      <c r="E49" s="101"/>
      <c r="F49" s="102"/>
      <c r="G49" s="121"/>
      <c r="H49" s="62"/>
      <c r="I49" s="104"/>
      <c r="J49" s="105"/>
      <c r="K49" s="106"/>
      <c r="L49" s="118"/>
      <c r="M49" s="105"/>
      <c r="N49" s="106"/>
      <c r="O49" s="123"/>
      <c r="P49" s="124"/>
      <c r="Q49" s="125"/>
      <c r="R49" s="293"/>
      <c r="S49" s="119"/>
      <c r="T49" s="120"/>
      <c r="U49" s="111"/>
      <c r="V49" s="112"/>
      <c r="W49" s="120"/>
      <c r="X49" s="189"/>
      <c r="Y49" s="12"/>
      <c r="Z49" s="198"/>
      <c r="AA49" s="282"/>
      <c r="AB49" s="283"/>
      <c r="AC49" s="12"/>
      <c r="AD49" s="198"/>
      <c r="AE49" s="117"/>
      <c r="AF49" s="110"/>
      <c r="AG49" s="278"/>
    </row>
    <row r="50" spans="1:33" ht="15.75" customHeight="1">
      <c r="A50" s="288"/>
      <c r="B50" s="163"/>
      <c r="C50" s="280"/>
      <c r="D50" s="281"/>
      <c r="E50" s="101"/>
      <c r="F50" s="102"/>
      <c r="G50" s="121"/>
      <c r="H50" s="62"/>
      <c r="I50" s="104"/>
      <c r="J50" s="105"/>
      <c r="K50" s="106"/>
      <c r="L50" s="118"/>
      <c r="M50" s="105"/>
      <c r="N50" s="106"/>
      <c r="O50" s="123"/>
      <c r="P50" s="124"/>
      <c r="Q50" s="125"/>
      <c r="R50" s="293"/>
      <c r="S50" s="119"/>
      <c r="T50" s="120"/>
      <c r="U50" s="111"/>
      <c r="V50" s="112"/>
      <c r="W50" s="120"/>
      <c r="X50" s="189"/>
      <c r="Y50" s="12"/>
      <c r="Z50" s="198"/>
      <c r="AA50" s="282"/>
      <c r="AB50" s="283"/>
      <c r="AC50" s="12"/>
      <c r="AD50" s="198"/>
      <c r="AE50" s="117"/>
      <c r="AF50" s="110"/>
      <c r="AG50" s="278"/>
    </row>
    <row r="51" spans="1:33" ht="15.75" customHeight="1">
      <c r="A51" s="288"/>
      <c r="B51" s="163"/>
      <c r="C51" s="280"/>
      <c r="D51" s="281"/>
      <c r="E51" s="101"/>
      <c r="F51" s="102"/>
      <c r="G51" s="121"/>
      <c r="H51" s="62"/>
      <c r="I51" s="104"/>
      <c r="J51" s="105"/>
      <c r="K51" s="106"/>
      <c r="L51" s="118"/>
      <c r="M51" s="105"/>
      <c r="N51" s="106"/>
      <c r="O51" s="123"/>
      <c r="P51" s="124"/>
      <c r="Q51" s="125"/>
      <c r="R51" s="293"/>
      <c r="S51" s="119"/>
      <c r="T51" s="120"/>
      <c r="U51" s="111"/>
      <c r="V51" s="112"/>
      <c r="W51" s="120"/>
      <c r="X51" s="189"/>
      <c r="Y51" s="12"/>
      <c r="Z51" s="198"/>
      <c r="AA51" s="282"/>
      <c r="AB51" s="283"/>
      <c r="AC51" s="12"/>
      <c r="AD51" s="198"/>
      <c r="AE51" s="117"/>
      <c r="AF51" s="110"/>
      <c r="AG51" s="278"/>
    </row>
    <row r="52" spans="1:33" ht="15.75" customHeight="1">
      <c r="A52" s="288"/>
      <c r="B52" s="163"/>
      <c r="C52" s="280"/>
      <c r="D52" s="281"/>
      <c r="E52" s="101"/>
      <c r="F52" s="102"/>
      <c r="G52" s="121"/>
      <c r="H52" s="62"/>
      <c r="I52" s="104"/>
      <c r="J52" s="105"/>
      <c r="K52" s="106"/>
      <c r="L52" s="118"/>
      <c r="M52" s="105"/>
      <c r="N52" s="106"/>
      <c r="O52" s="123"/>
      <c r="P52" s="124"/>
      <c r="Q52" s="125"/>
      <c r="R52" s="293"/>
      <c r="S52" s="119"/>
      <c r="T52" s="120"/>
      <c r="U52" s="111"/>
      <c r="V52" s="112"/>
      <c r="W52" s="120"/>
      <c r="X52" s="189"/>
      <c r="Y52" s="12"/>
      <c r="Z52" s="198"/>
      <c r="AA52" s="282"/>
      <c r="AB52" s="283"/>
      <c r="AC52" s="12"/>
      <c r="AD52" s="198"/>
      <c r="AE52" s="117"/>
      <c r="AF52" s="110"/>
      <c r="AG52" s="278"/>
    </row>
    <row r="53" spans="1:33" ht="15.75" customHeight="1">
      <c r="A53" s="288"/>
      <c r="B53" s="163"/>
      <c r="C53" s="280"/>
      <c r="D53" s="281"/>
      <c r="E53" s="101"/>
      <c r="F53" s="128"/>
      <c r="G53" s="121"/>
      <c r="H53" s="62"/>
      <c r="I53" s="104"/>
      <c r="J53" s="105"/>
      <c r="K53" s="106"/>
      <c r="L53" s="118"/>
      <c r="M53" s="105"/>
      <c r="N53" s="106"/>
      <c r="O53" s="123"/>
      <c r="P53" s="124"/>
      <c r="Q53" s="125"/>
      <c r="R53" s="293"/>
      <c r="S53" s="119"/>
      <c r="T53" s="120"/>
      <c r="U53" s="111"/>
      <c r="V53" s="112"/>
      <c r="W53" s="120"/>
      <c r="X53" s="189"/>
      <c r="Y53" s="12"/>
      <c r="Z53" s="198"/>
      <c r="AA53" s="282"/>
      <c r="AB53" s="283"/>
      <c r="AC53" s="12"/>
      <c r="AD53" s="198"/>
      <c r="AE53" s="117"/>
      <c r="AF53" s="110"/>
      <c r="AG53" s="278"/>
    </row>
    <row r="54" spans="1:33" ht="15.75" customHeight="1">
      <c r="A54" s="288"/>
      <c r="B54" s="163"/>
      <c r="C54" s="280"/>
      <c r="D54" s="281"/>
      <c r="E54" s="164"/>
      <c r="F54" s="128"/>
      <c r="G54" s="129"/>
      <c r="H54" s="62"/>
      <c r="I54" s="104"/>
      <c r="J54" s="105"/>
      <c r="K54" s="106"/>
      <c r="L54" s="118"/>
      <c r="M54" s="105"/>
      <c r="N54" s="106"/>
      <c r="O54" s="123"/>
      <c r="P54" s="124"/>
      <c r="Q54" s="125"/>
      <c r="R54" s="293"/>
      <c r="S54" s="119"/>
      <c r="T54" s="120"/>
      <c r="U54" s="130"/>
      <c r="V54" s="131"/>
      <c r="W54" s="126"/>
      <c r="X54" s="127"/>
      <c r="Y54" s="12"/>
      <c r="Z54" s="198"/>
      <c r="AA54" s="282"/>
      <c r="AB54" s="283"/>
      <c r="AC54" s="12"/>
      <c r="AD54" s="198"/>
      <c r="AE54" s="165"/>
      <c r="AF54" s="125"/>
      <c r="AG54" s="278"/>
    </row>
    <row r="55" spans="1:33" ht="15.75" customHeight="1" thickBot="1">
      <c r="A55" s="289"/>
      <c r="B55" s="133" t="s">
        <v>117</v>
      </c>
      <c r="C55" s="284"/>
      <c r="D55" s="284"/>
      <c r="E55" s="134"/>
      <c r="F55" s="167"/>
      <c r="G55" s="135"/>
      <c r="H55" s="69"/>
      <c r="I55" s="136">
        <f t="shared" ref="I55:J55" si="10">AVERAGE(I39:I54)</f>
        <v>24.333333333333332</v>
      </c>
      <c r="J55" s="137">
        <f t="shared" si="10"/>
        <v>2000</v>
      </c>
      <c r="K55" s="138">
        <f t="shared" ref="K55" si="11">J55/I55</f>
        <v>82.191780821917817</v>
      </c>
      <c r="L55" s="136">
        <f t="shared" ref="L55:M55" si="12">AVERAGE(L39:L54)</f>
        <v>24.333333333333332</v>
      </c>
      <c r="M55" s="137">
        <f t="shared" si="12"/>
        <v>1747.8558546243682</v>
      </c>
      <c r="N55" s="138">
        <f t="shared" ref="N55:N60" si="13">M55/L55</f>
        <v>71.829692655795952</v>
      </c>
      <c r="O55" s="139">
        <f t="shared" ref="O55:O60" si="14">L55-I55</f>
        <v>0</v>
      </c>
      <c r="P55" s="140">
        <f t="shared" ref="P55:P60" si="15">N55-K55</f>
        <v>-10.362088166121865</v>
      </c>
      <c r="Q55" s="141">
        <f t="shared" ref="Q55:Q60" si="16">N55/K55</f>
        <v>0.87392792731218394</v>
      </c>
      <c r="R55" s="294"/>
      <c r="S55" s="142">
        <f>S39</f>
        <v>0.29166666666666669</v>
      </c>
      <c r="T55" s="143">
        <f>INDEX(T39:T54,COUNTA(T39:T54))</f>
        <v>0.56214120370370368</v>
      </c>
      <c r="U55" s="144"/>
      <c r="V55" s="166"/>
      <c r="W55" s="167"/>
      <c r="X55" s="138"/>
      <c r="Y55" s="179">
        <f>SUM(Y39:Y54)</f>
        <v>0</v>
      </c>
      <c r="Z55" s="180">
        <f>SUM(Z39:Z54)</f>
        <v>0</v>
      </c>
      <c r="AA55" s="285"/>
      <c r="AB55" s="286"/>
      <c r="AC55" s="179">
        <f>SUM(AC39:AC54)</f>
        <v>10</v>
      </c>
      <c r="AD55" s="191">
        <f>SUM(AD39:AD54)</f>
        <v>0</v>
      </c>
      <c r="AE55" s="168">
        <f t="shared" ref="AE55:AE60" si="17">M55-J55</f>
        <v>-252.14414537563175</v>
      </c>
      <c r="AF55" s="141">
        <f t="shared" ref="AF55:AF60" si="18">M55/J55</f>
        <v>0.87392792731218416</v>
      </c>
      <c r="AG55" s="279"/>
    </row>
    <row r="56" spans="1:33" ht="15.75" customHeight="1">
      <c r="A56" s="297" t="s">
        <v>205</v>
      </c>
      <c r="B56" s="114" t="s">
        <v>174</v>
      </c>
      <c r="C56" s="365" t="s">
        <v>175</v>
      </c>
      <c r="D56" s="365"/>
      <c r="E56" s="147">
        <v>19.7</v>
      </c>
      <c r="F56" s="97">
        <v>3669</v>
      </c>
      <c r="G56" s="148">
        <f t="shared" ref="G56:G60" si="19">E56*F56</f>
        <v>72279.3</v>
      </c>
      <c r="H56" s="149"/>
      <c r="I56" s="150">
        <v>13</v>
      </c>
      <c r="J56" s="151">
        <v>1200</v>
      </c>
      <c r="K56" s="152">
        <f>J56/I56</f>
        <v>92.307692307692307</v>
      </c>
      <c r="L56" s="153">
        <v>13</v>
      </c>
      <c r="M56" s="151">
        <f>F56/V56*60</f>
        <v>1079.6468857282985</v>
      </c>
      <c r="N56" s="152">
        <f t="shared" si="13"/>
        <v>83.049760440638337</v>
      </c>
      <c r="O56" s="154">
        <f t="shared" si="14"/>
        <v>0</v>
      </c>
      <c r="P56" s="155">
        <f t="shared" si="15"/>
        <v>-9.2579318670539692</v>
      </c>
      <c r="Q56" s="156">
        <f t="shared" si="16"/>
        <v>0.89970573810691534</v>
      </c>
      <c r="R56" s="292">
        <f>Q72</f>
        <v>0.90203957509072863</v>
      </c>
      <c r="S56" s="157">
        <v>0.25006944444444446</v>
      </c>
      <c r="T56" s="158">
        <v>0.39166666666666666</v>
      </c>
      <c r="U56" s="159"/>
      <c r="V56" s="160">
        <v>203.89999999999998</v>
      </c>
      <c r="W56" s="158"/>
      <c r="X56" s="169"/>
      <c r="Y56" s="12"/>
      <c r="Z56" s="198"/>
      <c r="AA56" s="295"/>
      <c r="AB56" s="296"/>
      <c r="AC56" s="12">
        <v>5</v>
      </c>
      <c r="AD56" s="198"/>
      <c r="AE56" s="115">
        <f t="shared" si="17"/>
        <v>-120.35311427170154</v>
      </c>
      <c r="AF56" s="156">
        <f t="shared" si="18"/>
        <v>0.89970573810691534</v>
      </c>
      <c r="AG56" s="277">
        <f>AF72</f>
        <v>0.90203957509072863</v>
      </c>
    </row>
    <row r="57" spans="1:33" ht="15.75" customHeight="1">
      <c r="A57" s="298"/>
      <c r="B57" s="100" t="s">
        <v>206</v>
      </c>
      <c r="C57" s="366" t="s">
        <v>207</v>
      </c>
      <c r="D57" s="366"/>
      <c r="E57" s="101">
        <v>27.05</v>
      </c>
      <c r="F57" s="102">
        <v>531</v>
      </c>
      <c r="G57" s="103">
        <f t="shared" si="19"/>
        <v>14363.550000000001</v>
      </c>
      <c r="H57" s="26"/>
      <c r="I57" s="104">
        <v>6</v>
      </c>
      <c r="J57" s="105">
        <v>3273</v>
      </c>
      <c r="K57" s="106">
        <f t="shared" ref="K57:K60" si="20">J57/I57</f>
        <v>545.5</v>
      </c>
      <c r="L57" s="107">
        <v>6</v>
      </c>
      <c r="M57" s="105">
        <f>F57/V57*60</f>
        <v>2963.7209302325577</v>
      </c>
      <c r="N57" s="106">
        <f t="shared" si="13"/>
        <v>493.95348837209298</v>
      </c>
      <c r="O57" s="108">
        <f t="shared" si="14"/>
        <v>0</v>
      </c>
      <c r="P57" s="109">
        <f t="shared" si="15"/>
        <v>-51.546511627907023</v>
      </c>
      <c r="Q57" s="110">
        <f t="shared" si="16"/>
        <v>0.9055059365207937</v>
      </c>
      <c r="R57" s="293"/>
      <c r="S57" s="47">
        <v>0.39531250000000001</v>
      </c>
      <c r="T57" s="48">
        <v>0.40277777777777779</v>
      </c>
      <c r="U57" s="111">
        <v>5.2500000000000213</v>
      </c>
      <c r="V57" s="112">
        <v>10.750000000000002</v>
      </c>
      <c r="W57" s="113"/>
      <c r="X57" s="116"/>
      <c r="Y57" s="12"/>
      <c r="Z57" s="198"/>
      <c r="AA57" s="282"/>
      <c r="AB57" s="283"/>
      <c r="AC57" s="12">
        <v>1</v>
      </c>
      <c r="AD57" s="198"/>
      <c r="AE57" s="117">
        <f t="shared" si="17"/>
        <v>-309.27906976744225</v>
      </c>
      <c r="AF57" s="110">
        <f t="shared" si="18"/>
        <v>0.9055059365207937</v>
      </c>
      <c r="AG57" s="278"/>
    </row>
    <row r="58" spans="1:33" ht="15.75" customHeight="1">
      <c r="A58" s="298"/>
      <c r="B58" s="100" t="s">
        <v>206</v>
      </c>
      <c r="C58" s="366" t="s">
        <v>208</v>
      </c>
      <c r="D58" s="366"/>
      <c r="E58" s="101">
        <v>26.21</v>
      </c>
      <c r="F58" s="102">
        <v>1504</v>
      </c>
      <c r="G58" s="103">
        <f t="shared" si="19"/>
        <v>39419.840000000004</v>
      </c>
      <c r="H58" s="26"/>
      <c r="I58" s="104">
        <v>6</v>
      </c>
      <c r="J58" s="105">
        <v>3273</v>
      </c>
      <c r="K58" s="106">
        <f t="shared" si="20"/>
        <v>545.5</v>
      </c>
      <c r="L58" s="107">
        <v>6</v>
      </c>
      <c r="M58" s="105">
        <f>F58/V58*60</f>
        <v>2961.9256017505477</v>
      </c>
      <c r="N58" s="106">
        <f t="shared" si="13"/>
        <v>493.65426695842461</v>
      </c>
      <c r="O58" s="108">
        <f t="shared" si="14"/>
        <v>0</v>
      </c>
      <c r="P58" s="109">
        <f t="shared" si="15"/>
        <v>-51.845733041575386</v>
      </c>
      <c r="Q58" s="110">
        <f t="shared" si="16"/>
        <v>0.90495740963964177</v>
      </c>
      <c r="R58" s="293"/>
      <c r="S58" s="47">
        <v>0.40625</v>
      </c>
      <c r="T58" s="48">
        <v>0.4274074074074074</v>
      </c>
      <c r="U58" s="111">
        <v>4.9999999999999822</v>
      </c>
      <c r="V58" s="112">
        <v>30.466666666666661</v>
      </c>
      <c r="W58" s="113"/>
      <c r="X58" s="116"/>
      <c r="Y58" s="12"/>
      <c r="Z58" s="198"/>
      <c r="AA58" s="282"/>
      <c r="AB58" s="283"/>
      <c r="AC58" s="12">
        <v>1</v>
      </c>
      <c r="AD58" s="198"/>
      <c r="AE58" s="117">
        <f t="shared" si="17"/>
        <v>-311.07439824945232</v>
      </c>
      <c r="AF58" s="110">
        <f t="shared" si="18"/>
        <v>0.90495740963964177</v>
      </c>
      <c r="AG58" s="278"/>
    </row>
    <row r="59" spans="1:33" ht="15.75" customHeight="1">
      <c r="A59" s="298"/>
      <c r="B59" s="100" t="s">
        <v>176</v>
      </c>
      <c r="C59" s="366" t="s">
        <v>209</v>
      </c>
      <c r="D59" s="366"/>
      <c r="E59" s="101">
        <v>21.92</v>
      </c>
      <c r="F59" s="102">
        <v>1301</v>
      </c>
      <c r="G59" s="103">
        <f t="shared" si="19"/>
        <v>28517.920000000002</v>
      </c>
      <c r="H59" s="26"/>
      <c r="I59" s="104">
        <v>6</v>
      </c>
      <c r="J59" s="105">
        <v>3600</v>
      </c>
      <c r="K59" s="106">
        <f t="shared" si="20"/>
        <v>600</v>
      </c>
      <c r="L59" s="107">
        <v>6</v>
      </c>
      <c r="M59" s="105">
        <f>F59/V59*60</f>
        <v>3263.8327526132393</v>
      </c>
      <c r="N59" s="106">
        <f t="shared" si="13"/>
        <v>543.97212543553985</v>
      </c>
      <c r="O59" s="108">
        <f t="shared" si="14"/>
        <v>0</v>
      </c>
      <c r="P59" s="109">
        <f t="shared" si="15"/>
        <v>-56.027874564460149</v>
      </c>
      <c r="Q59" s="110">
        <f t="shared" si="16"/>
        <v>0.90662020905923313</v>
      </c>
      <c r="R59" s="293"/>
      <c r="S59" s="47">
        <v>0.43130787037037038</v>
      </c>
      <c r="T59" s="48">
        <v>0.44791666666666669</v>
      </c>
      <c r="U59" s="111">
        <v>5.616666666666692</v>
      </c>
      <c r="V59" s="112">
        <v>23.916666666666675</v>
      </c>
      <c r="W59" s="113">
        <v>0.44791666666666669</v>
      </c>
      <c r="X59" s="116">
        <v>0.48680555555555555</v>
      </c>
      <c r="Y59" s="12"/>
      <c r="Z59" s="198"/>
      <c r="AA59" s="282"/>
      <c r="AB59" s="283"/>
      <c r="AC59" s="12">
        <v>1</v>
      </c>
      <c r="AD59" s="198"/>
      <c r="AE59" s="199">
        <f t="shared" si="17"/>
        <v>-336.16724738676066</v>
      </c>
      <c r="AF59" s="200">
        <f t="shared" si="18"/>
        <v>0.90662020905923313</v>
      </c>
      <c r="AG59" s="278"/>
    </row>
    <row r="60" spans="1:33" ht="15.75" customHeight="1">
      <c r="A60" s="299"/>
      <c r="B60" s="100" t="s">
        <v>176</v>
      </c>
      <c r="C60" s="366" t="s">
        <v>177</v>
      </c>
      <c r="D60" s="366"/>
      <c r="E60" s="101">
        <v>29.97</v>
      </c>
      <c r="F60" s="105">
        <v>2620</v>
      </c>
      <c r="G60" s="103">
        <f t="shared" si="19"/>
        <v>78521.399999999994</v>
      </c>
      <c r="H60" s="13"/>
      <c r="I60" s="104">
        <v>21</v>
      </c>
      <c r="J60" s="105">
        <v>2790</v>
      </c>
      <c r="K60" s="106">
        <f t="shared" si="20"/>
        <v>132.85714285714286</v>
      </c>
      <c r="L60" s="107">
        <v>21</v>
      </c>
      <c r="M60" s="105">
        <f>F60/V60*60</f>
        <v>2482.1052631578964</v>
      </c>
      <c r="N60" s="106">
        <f t="shared" si="13"/>
        <v>118.19548872180459</v>
      </c>
      <c r="O60" s="108">
        <f t="shared" si="14"/>
        <v>0</v>
      </c>
      <c r="P60" s="109">
        <f t="shared" si="15"/>
        <v>-14.661654135338267</v>
      </c>
      <c r="Q60" s="110">
        <f t="shared" si="16"/>
        <v>0.88964346349745393</v>
      </c>
      <c r="R60" s="293"/>
      <c r="S60" s="47">
        <v>0.48680555555555555</v>
      </c>
      <c r="T60" s="48">
        <v>0.530787037037037</v>
      </c>
      <c r="U60" s="111">
        <v>55.999999999999957</v>
      </c>
      <c r="V60" s="112">
        <v>63.333333333333293</v>
      </c>
      <c r="W60" s="113"/>
      <c r="X60" s="116"/>
      <c r="Y60" s="12"/>
      <c r="Z60" s="198"/>
      <c r="AA60" s="282"/>
      <c r="AB60" s="283"/>
      <c r="AC60" s="12">
        <v>2</v>
      </c>
      <c r="AD60" s="198"/>
      <c r="AE60" s="199">
        <f t="shared" si="17"/>
        <v>-307.89473684210361</v>
      </c>
      <c r="AF60" s="200">
        <f t="shared" si="18"/>
        <v>0.88964346349745393</v>
      </c>
      <c r="AG60" s="278"/>
    </row>
    <row r="61" spans="1:33" ht="15.75" customHeight="1">
      <c r="A61" s="299"/>
      <c r="B61" s="100"/>
      <c r="C61" s="366"/>
      <c r="D61" s="366"/>
      <c r="E61" s="101"/>
      <c r="F61" s="105"/>
      <c r="G61" s="121"/>
      <c r="H61" s="122"/>
      <c r="I61" s="104"/>
      <c r="J61" s="105"/>
      <c r="K61" s="106"/>
      <c r="L61" s="118"/>
      <c r="M61" s="105"/>
      <c r="N61" s="106"/>
      <c r="O61" s="108"/>
      <c r="P61" s="109"/>
      <c r="Q61" s="110"/>
      <c r="R61" s="293"/>
      <c r="S61" s="47"/>
      <c r="T61" s="48"/>
      <c r="U61" s="111"/>
      <c r="V61" s="112"/>
      <c r="W61" s="113"/>
      <c r="X61" s="116"/>
      <c r="Y61" s="12"/>
      <c r="Z61" s="198"/>
      <c r="AA61" s="282"/>
      <c r="AB61" s="283"/>
      <c r="AC61" s="12"/>
      <c r="AD61" s="198"/>
      <c r="AE61" s="199"/>
      <c r="AF61" s="200"/>
      <c r="AG61" s="278"/>
    </row>
    <row r="62" spans="1:33" ht="15.75" customHeight="1">
      <c r="A62" s="299"/>
      <c r="B62" s="100"/>
      <c r="C62" s="366"/>
      <c r="D62" s="366"/>
      <c r="E62" s="101"/>
      <c r="F62" s="105"/>
      <c r="G62" s="121"/>
      <c r="H62" s="62"/>
      <c r="I62" s="104"/>
      <c r="J62" s="105"/>
      <c r="K62" s="106"/>
      <c r="L62" s="107"/>
      <c r="M62" s="105"/>
      <c r="N62" s="106"/>
      <c r="O62" s="123"/>
      <c r="P62" s="124"/>
      <c r="Q62" s="125"/>
      <c r="R62" s="293"/>
      <c r="S62" s="47"/>
      <c r="T62" s="48"/>
      <c r="U62" s="111"/>
      <c r="V62" s="112"/>
      <c r="W62" s="113"/>
      <c r="X62" s="116"/>
      <c r="Y62" s="12"/>
      <c r="Z62" s="198"/>
      <c r="AA62" s="282"/>
      <c r="AB62" s="283"/>
      <c r="AC62" s="12"/>
      <c r="AD62" s="198"/>
      <c r="AE62" s="199"/>
      <c r="AF62" s="200"/>
      <c r="AG62" s="278"/>
    </row>
    <row r="63" spans="1:33" ht="15.75" customHeight="1">
      <c r="A63" s="299"/>
      <c r="B63" s="100"/>
      <c r="C63" s="366"/>
      <c r="D63" s="366"/>
      <c r="E63" s="101"/>
      <c r="F63" s="105"/>
      <c r="G63" s="121"/>
      <c r="H63" s="62"/>
      <c r="I63" s="104"/>
      <c r="J63" s="105"/>
      <c r="K63" s="106"/>
      <c r="L63" s="118"/>
      <c r="M63" s="105"/>
      <c r="N63" s="106"/>
      <c r="O63" s="123"/>
      <c r="P63" s="124"/>
      <c r="Q63" s="125"/>
      <c r="R63" s="293"/>
      <c r="S63" s="47"/>
      <c r="T63" s="48"/>
      <c r="U63" s="111"/>
      <c r="V63" s="112"/>
      <c r="W63" s="113"/>
      <c r="X63" s="116"/>
      <c r="Y63" s="12"/>
      <c r="Z63" s="198"/>
      <c r="AA63" s="282"/>
      <c r="AB63" s="283"/>
      <c r="AC63" s="12"/>
      <c r="AD63" s="198"/>
      <c r="AE63" s="199"/>
      <c r="AF63" s="200"/>
      <c r="AG63" s="278"/>
    </row>
    <row r="64" spans="1:33" ht="15.75" customHeight="1">
      <c r="A64" s="299"/>
      <c r="B64" s="100"/>
      <c r="C64" s="366"/>
      <c r="D64" s="366"/>
      <c r="E64" s="101"/>
      <c r="F64" s="105"/>
      <c r="G64" s="121"/>
      <c r="H64" s="62"/>
      <c r="I64" s="104"/>
      <c r="J64" s="105"/>
      <c r="K64" s="106"/>
      <c r="L64" s="118"/>
      <c r="M64" s="105"/>
      <c r="N64" s="106"/>
      <c r="O64" s="123"/>
      <c r="P64" s="124"/>
      <c r="Q64" s="125"/>
      <c r="R64" s="293"/>
      <c r="S64" s="47"/>
      <c r="T64" s="48"/>
      <c r="U64" s="111"/>
      <c r="V64" s="112"/>
      <c r="W64" s="113"/>
      <c r="X64" s="116"/>
      <c r="Y64" s="12"/>
      <c r="Z64" s="198"/>
      <c r="AA64" s="282"/>
      <c r="AB64" s="283"/>
      <c r="AC64" s="12"/>
      <c r="AD64" s="198"/>
      <c r="AE64" s="199"/>
      <c r="AF64" s="200"/>
      <c r="AG64" s="278"/>
    </row>
    <row r="65" spans="1:33" ht="15.75" customHeight="1">
      <c r="A65" s="299"/>
      <c r="B65" s="100"/>
      <c r="C65" s="366"/>
      <c r="D65" s="366"/>
      <c r="E65" s="101"/>
      <c r="F65" s="105"/>
      <c r="G65" s="121"/>
      <c r="H65" s="62"/>
      <c r="I65" s="104"/>
      <c r="J65" s="105"/>
      <c r="K65" s="106"/>
      <c r="L65" s="118"/>
      <c r="M65" s="105"/>
      <c r="N65" s="106"/>
      <c r="O65" s="123"/>
      <c r="P65" s="124"/>
      <c r="Q65" s="125"/>
      <c r="R65" s="293"/>
      <c r="S65" s="47"/>
      <c r="T65" s="48"/>
      <c r="U65" s="111"/>
      <c r="V65" s="112"/>
      <c r="W65" s="113"/>
      <c r="X65" s="116"/>
      <c r="Y65" s="12"/>
      <c r="Z65" s="198"/>
      <c r="AA65" s="282"/>
      <c r="AB65" s="283"/>
      <c r="AC65" s="12"/>
      <c r="AD65" s="198"/>
      <c r="AE65" s="199"/>
      <c r="AF65" s="200"/>
      <c r="AG65" s="278"/>
    </row>
    <row r="66" spans="1:33" ht="15.75" customHeight="1">
      <c r="A66" s="299"/>
      <c r="B66" s="100"/>
      <c r="C66" s="366"/>
      <c r="D66" s="366"/>
      <c r="E66" s="101"/>
      <c r="F66" s="105"/>
      <c r="G66" s="121"/>
      <c r="H66" s="62"/>
      <c r="I66" s="104"/>
      <c r="J66" s="105"/>
      <c r="K66" s="106"/>
      <c r="L66" s="118"/>
      <c r="M66" s="105"/>
      <c r="N66" s="106"/>
      <c r="O66" s="123"/>
      <c r="P66" s="124"/>
      <c r="Q66" s="125"/>
      <c r="R66" s="293"/>
      <c r="S66" s="47"/>
      <c r="T66" s="48"/>
      <c r="U66" s="111"/>
      <c r="V66" s="112"/>
      <c r="W66" s="113"/>
      <c r="X66" s="116"/>
      <c r="Y66" s="12"/>
      <c r="Z66" s="198"/>
      <c r="AA66" s="282"/>
      <c r="AB66" s="283"/>
      <c r="AC66" s="12"/>
      <c r="AD66" s="198"/>
      <c r="AE66" s="199"/>
      <c r="AF66" s="200"/>
      <c r="AG66" s="278"/>
    </row>
    <row r="67" spans="1:33" ht="15.75" customHeight="1">
      <c r="A67" s="299"/>
      <c r="B67" s="100"/>
      <c r="C67" s="366"/>
      <c r="D67" s="366"/>
      <c r="E67" s="101"/>
      <c r="F67" s="105"/>
      <c r="G67" s="121"/>
      <c r="H67" s="62"/>
      <c r="I67" s="104"/>
      <c r="J67" s="105"/>
      <c r="K67" s="106"/>
      <c r="L67" s="118"/>
      <c r="M67" s="105"/>
      <c r="N67" s="106"/>
      <c r="O67" s="123"/>
      <c r="P67" s="124"/>
      <c r="Q67" s="125"/>
      <c r="R67" s="293"/>
      <c r="S67" s="47"/>
      <c r="T67" s="48"/>
      <c r="U67" s="111"/>
      <c r="V67" s="112"/>
      <c r="W67" s="113"/>
      <c r="X67" s="116"/>
      <c r="Y67" s="12"/>
      <c r="Z67" s="198"/>
      <c r="AA67" s="282"/>
      <c r="AB67" s="283"/>
      <c r="AC67" s="12"/>
      <c r="AD67" s="198"/>
      <c r="AE67" s="199"/>
      <c r="AF67" s="200"/>
      <c r="AG67" s="278"/>
    </row>
    <row r="68" spans="1:33" ht="15.75" customHeight="1">
      <c r="A68" s="299"/>
      <c r="B68" s="100"/>
      <c r="C68" s="366"/>
      <c r="D68" s="366"/>
      <c r="E68" s="101"/>
      <c r="F68" s="105"/>
      <c r="G68" s="121"/>
      <c r="H68" s="62"/>
      <c r="I68" s="104"/>
      <c r="J68" s="105"/>
      <c r="K68" s="106"/>
      <c r="L68" s="118"/>
      <c r="M68" s="105"/>
      <c r="N68" s="106"/>
      <c r="O68" s="123"/>
      <c r="P68" s="124"/>
      <c r="Q68" s="125"/>
      <c r="R68" s="293"/>
      <c r="S68" s="47"/>
      <c r="T68" s="48"/>
      <c r="U68" s="111"/>
      <c r="V68" s="112"/>
      <c r="W68" s="113"/>
      <c r="X68" s="116"/>
      <c r="Y68" s="12"/>
      <c r="Z68" s="198"/>
      <c r="AA68" s="282"/>
      <c r="AB68" s="283"/>
      <c r="AC68" s="12"/>
      <c r="AD68" s="198"/>
      <c r="AE68" s="199"/>
      <c r="AF68" s="200"/>
      <c r="AG68" s="278"/>
    </row>
    <row r="69" spans="1:33" ht="15.75" customHeight="1">
      <c r="A69" s="299"/>
      <c r="B69" s="100"/>
      <c r="C69" s="366"/>
      <c r="D69" s="366"/>
      <c r="E69" s="101"/>
      <c r="F69" s="105"/>
      <c r="G69" s="121"/>
      <c r="H69" s="62"/>
      <c r="I69" s="104"/>
      <c r="J69" s="105"/>
      <c r="K69" s="106"/>
      <c r="L69" s="118"/>
      <c r="M69" s="105"/>
      <c r="N69" s="106"/>
      <c r="O69" s="123"/>
      <c r="P69" s="124"/>
      <c r="Q69" s="125"/>
      <c r="R69" s="293"/>
      <c r="S69" s="47"/>
      <c r="T69" s="48"/>
      <c r="U69" s="111"/>
      <c r="V69" s="112"/>
      <c r="W69" s="113"/>
      <c r="X69" s="116"/>
      <c r="Y69" s="12"/>
      <c r="Z69" s="198"/>
      <c r="AA69" s="282"/>
      <c r="AB69" s="283"/>
      <c r="AC69" s="12"/>
      <c r="AD69" s="198"/>
      <c r="AE69" s="199"/>
      <c r="AF69" s="200"/>
      <c r="AG69" s="278"/>
    </row>
    <row r="70" spans="1:33" ht="15.75" customHeight="1">
      <c r="A70" s="299"/>
      <c r="B70" s="100"/>
      <c r="C70" s="366"/>
      <c r="D70" s="366"/>
      <c r="E70" s="101"/>
      <c r="F70" s="105"/>
      <c r="G70" s="121"/>
      <c r="H70" s="62"/>
      <c r="I70" s="104"/>
      <c r="J70" s="105"/>
      <c r="K70" s="106"/>
      <c r="L70" s="118"/>
      <c r="M70" s="105"/>
      <c r="N70" s="106"/>
      <c r="O70" s="123"/>
      <c r="P70" s="124"/>
      <c r="Q70" s="125"/>
      <c r="R70" s="293"/>
      <c r="S70" s="47"/>
      <c r="T70" s="48"/>
      <c r="U70" s="111"/>
      <c r="V70" s="112"/>
      <c r="W70" s="113"/>
      <c r="X70" s="116"/>
      <c r="Y70" s="12"/>
      <c r="Z70" s="198"/>
      <c r="AA70" s="282"/>
      <c r="AB70" s="283"/>
      <c r="AC70" s="12"/>
      <c r="AD70" s="198"/>
      <c r="AE70" s="199"/>
      <c r="AF70" s="200"/>
      <c r="AG70" s="278"/>
    </row>
    <row r="71" spans="1:33" ht="15.75" customHeight="1">
      <c r="A71" s="299"/>
      <c r="B71" s="100"/>
      <c r="C71" s="366"/>
      <c r="D71" s="366"/>
      <c r="E71" s="182"/>
      <c r="F71" s="105"/>
      <c r="G71" s="129"/>
      <c r="H71" s="62"/>
      <c r="I71" s="104"/>
      <c r="J71" s="105"/>
      <c r="K71" s="106"/>
      <c r="L71" s="118"/>
      <c r="M71" s="105"/>
      <c r="N71" s="106"/>
      <c r="O71" s="123"/>
      <c r="P71" s="124"/>
      <c r="Q71" s="125"/>
      <c r="R71" s="293"/>
      <c r="S71" s="119"/>
      <c r="T71" s="120"/>
      <c r="U71" s="130"/>
      <c r="V71" s="131"/>
      <c r="W71" s="126"/>
      <c r="X71" s="127"/>
      <c r="Y71" s="12"/>
      <c r="Z71" s="198"/>
      <c r="AA71" s="282"/>
      <c r="AB71" s="283"/>
      <c r="AC71" s="12"/>
      <c r="AD71" s="198"/>
      <c r="AE71" s="165"/>
      <c r="AF71" s="125"/>
      <c r="AG71" s="278"/>
    </row>
    <row r="72" spans="1:33" ht="15.75" customHeight="1" thickBot="1">
      <c r="A72" s="300"/>
      <c r="B72" s="133" t="s">
        <v>117</v>
      </c>
      <c r="C72" s="284"/>
      <c r="D72" s="284"/>
      <c r="E72" s="134"/>
      <c r="F72" s="167"/>
      <c r="G72" s="135"/>
      <c r="H72" s="69"/>
      <c r="I72" s="136">
        <f t="shared" ref="I72:J72" si="21">AVERAGE(I56:I71)</f>
        <v>10.4</v>
      </c>
      <c r="J72" s="137">
        <f t="shared" si="21"/>
        <v>2827.2</v>
      </c>
      <c r="K72" s="138">
        <f t="shared" ref="K72" si="22">J72/I72</f>
        <v>271.84615384615381</v>
      </c>
      <c r="L72" s="136">
        <f t="shared" ref="L72:M72" si="23">AVERAGE(L56:L71)</f>
        <v>10.4</v>
      </c>
      <c r="M72" s="137">
        <f t="shared" si="23"/>
        <v>2550.2462866965079</v>
      </c>
      <c r="N72" s="138">
        <f>M72/L72</f>
        <v>245.21598910543344</v>
      </c>
      <c r="O72" s="139">
        <f>L72-I72</f>
        <v>0</v>
      </c>
      <c r="P72" s="140">
        <f>N72-K72</f>
        <v>-26.630164740720375</v>
      </c>
      <c r="Q72" s="141">
        <f>N72/K72</f>
        <v>0.90203957509072863</v>
      </c>
      <c r="R72" s="294"/>
      <c r="S72" s="142">
        <f>S56</f>
        <v>0.25006944444444446</v>
      </c>
      <c r="T72" s="143">
        <f>INDEX(T56:T71,COUNTA(T56:T71))</f>
        <v>0.530787037037037</v>
      </c>
      <c r="U72" s="144"/>
      <c r="V72" s="166"/>
      <c r="W72" s="167"/>
      <c r="X72" s="138"/>
      <c r="Y72" s="179">
        <f>SUM(Y56:Y71)</f>
        <v>0</v>
      </c>
      <c r="Z72" s="180">
        <f>SUM(Z56:Z71)</f>
        <v>0</v>
      </c>
      <c r="AA72" s="285"/>
      <c r="AB72" s="286"/>
      <c r="AC72" s="179">
        <f>SUM(AC56:AC71)</f>
        <v>10</v>
      </c>
      <c r="AD72" s="191">
        <f>SUM(AD56:AD71)</f>
        <v>0</v>
      </c>
      <c r="AE72" s="168">
        <f>M72-J72</f>
        <v>-276.9537133034919</v>
      </c>
      <c r="AF72" s="141">
        <f>M72/J72</f>
        <v>0.90203957509072863</v>
      </c>
      <c r="AG72" s="279"/>
    </row>
    <row r="73" spans="1:33" ht="15.75" customHeight="1">
      <c r="A73" s="287" t="s">
        <v>211</v>
      </c>
      <c r="B73" s="146" t="s">
        <v>179</v>
      </c>
      <c r="C73" s="290" t="s">
        <v>198</v>
      </c>
      <c r="D73" s="291"/>
      <c r="E73" s="147">
        <v>58.17</v>
      </c>
      <c r="F73" s="97">
        <v>1241</v>
      </c>
      <c r="G73" s="148">
        <f t="shared" ref="G73:G74" si="24">E73*F73</f>
        <v>72188.97</v>
      </c>
      <c r="H73" s="149"/>
      <c r="I73" s="150">
        <v>19</v>
      </c>
      <c r="J73" s="151">
        <v>1800</v>
      </c>
      <c r="K73" s="152">
        <f>J73/I73</f>
        <v>94.736842105263165</v>
      </c>
      <c r="L73" s="153">
        <v>19</v>
      </c>
      <c r="M73" s="151">
        <f>F73/V73*60</f>
        <v>1605.8950395398992</v>
      </c>
      <c r="N73" s="152">
        <f>M73/L73</f>
        <v>84.520791554731545</v>
      </c>
      <c r="O73" s="154">
        <f>L73-I73</f>
        <v>0</v>
      </c>
      <c r="P73" s="155">
        <f>N73-K73</f>
        <v>-10.216050550531619</v>
      </c>
      <c r="Q73" s="156">
        <f>N73/K73</f>
        <v>0.89216391085549962</v>
      </c>
      <c r="R73" s="292">
        <f>Q89</f>
        <v>0.89233676420801689</v>
      </c>
      <c r="S73" s="157">
        <v>0.70833333333333337</v>
      </c>
      <c r="T73" s="158">
        <v>0.74053240740740744</v>
      </c>
      <c r="U73" s="159"/>
      <c r="V73" s="160">
        <v>46.366666666666667</v>
      </c>
      <c r="W73" s="158"/>
      <c r="X73" s="169"/>
      <c r="Y73" s="196"/>
      <c r="Z73" s="197"/>
      <c r="AA73" s="295"/>
      <c r="AB73" s="296"/>
      <c r="AC73" s="196">
        <v>1</v>
      </c>
      <c r="AD73" s="197"/>
      <c r="AE73" s="115">
        <f>M73-J73</f>
        <v>-194.10496046010076</v>
      </c>
      <c r="AF73" s="156">
        <f>M73/J73</f>
        <v>0.89216391085549962</v>
      </c>
      <c r="AG73" s="277">
        <f>AF89</f>
        <v>0.89233676420801677</v>
      </c>
    </row>
    <row r="74" spans="1:33" ht="15.75" customHeight="1">
      <c r="A74" s="288"/>
      <c r="B74" s="163" t="s">
        <v>179</v>
      </c>
      <c r="C74" s="280" t="s">
        <v>212</v>
      </c>
      <c r="D74" s="281"/>
      <c r="E74" s="101">
        <v>44.98</v>
      </c>
      <c r="F74" s="102">
        <v>1972</v>
      </c>
      <c r="G74" s="103">
        <f t="shared" si="24"/>
        <v>88700.56</v>
      </c>
      <c r="H74" s="26"/>
      <c r="I74" s="104">
        <v>21</v>
      </c>
      <c r="J74" s="105">
        <v>1800</v>
      </c>
      <c r="K74" s="106">
        <f t="shared" ref="K74" si="25">J74/I74</f>
        <v>85.714285714285708</v>
      </c>
      <c r="L74" s="107">
        <v>21</v>
      </c>
      <c r="M74" s="105">
        <f>F74/V74*60</f>
        <v>1606.5173116089611</v>
      </c>
      <c r="N74" s="106">
        <f>M74/L74</f>
        <v>76.500824362331485</v>
      </c>
      <c r="O74" s="108">
        <f>L74-I74</f>
        <v>0</v>
      </c>
      <c r="P74" s="109">
        <f>N74-K74</f>
        <v>-9.2134613519542228</v>
      </c>
      <c r="Q74" s="110">
        <f>N74/K74</f>
        <v>0.89250961756053404</v>
      </c>
      <c r="R74" s="293"/>
      <c r="S74" s="47">
        <v>0.7439930555555555</v>
      </c>
      <c r="T74" s="48">
        <v>0.79513888888888884</v>
      </c>
      <c r="U74" s="111">
        <v>4.9833333333332064</v>
      </c>
      <c r="V74" s="112">
        <v>73.650000000000006</v>
      </c>
      <c r="W74" s="113"/>
      <c r="X74" s="116"/>
      <c r="Y74" s="12"/>
      <c r="Z74" s="198"/>
      <c r="AA74" s="282"/>
      <c r="AB74" s="283"/>
      <c r="AC74" s="12">
        <v>2</v>
      </c>
      <c r="AD74" s="198"/>
      <c r="AE74" s="117">
        <f>M74-J74</f>
        <v>-193.48268839103889</v>
      </c>
      <c r="AF74" s="110">
        <f>M74/J74</f>
        <v>0.89250961756053393</v>
      </c>
      <c r="AG74" s="278"/>
    </row>
    <row r="75" spans="1:33" ht="15.75" customHeight="1">
      <c r="A75" s="288"/>
      <c r="B75" s="163"/>
      <c r="C75" s="280"/>
      <c r="D75" s="281"/>
      <c r="E75" s="101"/>
      <c r="F75" s="102"/>
      <c r="G75" s="103"/>
      <c r="H75" s="26"/>
      <c r="I75" s="104"/>
      <c r="J75" s="105"/>
      <c r="K75" s="106"/>
      <c r="L75" s="107"/>
      <c r="M75" s="105"/>
      <c r="N75" s="106"/>
      <c r="O75" s="108"/>
      <c r="P75" s="109"/>
      <c r="Q75" s="110"/>
      <c r="R75" s="293"/>
      <c r="S75" s="47"/>
      <c r="T75" s="48"/>
      <c r="U75" s="111"/>
      <c r="V75" s="112"/>
      <c r="W75" s="113"/>
      <c r="X75" s="116"/>
      <c r="Y75" s="12"/>
      <c r="Z75" s="198"/>
      <c r="AA75" s="282"/>
      <c r="AB75" s="283"/>
      <c r="AC75" s="12"/>
      <c r="AD75" s="198"/>
      <c r="AE75" s="117"/>
      <c r="AF75" s="110"/>
      <c r="AG75" s="278"/>
    </row>
    <row r="76" spans="1:33" ht="15.75" customHeight="1">
      <c r="A76" s="288"/>
      <c r="B76" s="163"/>
      <c r="C76" s="280"/>
      <c r="D76" s="281"/>
      <c r="E76" s="101"/>
      <c r="F76" s="102"/>
      <c r="G76" s="103"/>
      <c r="H76" s="26"/>
      <c r="I76" s="104"/>
      <c r="J76" s="105"/>
      <c r="K76" s="106"/>
      <c r="L76" s="107"/>
      <c r="M76" s="105"/>
      <c r="N76" s="106"/>
      <c r="O76" s="108"/>
      <c r="P76" s="109"/>
      <c r="Q76" s="110"/>
      <c r="R76" s="293"/>
      <c r="S76" s="47"/>
      <c r="T76" s="48"/>
      <c r="U76" s="111"/>
      <c r="V76" s="112"/>
      <c r="W76" s="113"/>
      <c r="X76" s="116"/>
      <c r="Y76" s="12"/>
      <c r="Z76" s="198"/>
      <c r="AA76" s="282"/>
      <c r="AB76" s="283"/>
      <c r="AC76" s="12"/>
      <c r="AD76" s="198"/>
      <c r="AE76" s="117"/>
      <c r="AF76" s="110"/>
      <c r="AG76" s="278"/>
    </row>
    <row r="77" spans="1:33" ht="15.75" customHeight="1">
      <c r="A77" s="288"/>
      <c r="B77" s="163"/>
      <c r="C77" s="280"/>
      <c r="D77" s="281"/>
      <c r="E77" s="101"/>
      <c r="F77" s="102"/>
      <c r="G77" s="103"/>
      <c r="H77" s="13"/>
      <c r="I77" s="104"/>
      <c r="J77" s="105"/>
      <c r="K77" s="106"/>
      <c r="L77" s="107"/>
      <c r="M77" s="105"/>
      <c r="N77" s="106"/>
      <c r="O77" s="108"/>
      <c r="P77" s="109"/>
      <c r="Q77" s="110"/>
      <c r="R77" s="293"/>
      <c r="S77" s="47"/>
      <c r="T77" s="48"/>
      <c r="U77" s="111"/>
      <c r="V77" s="112"/>
      <c r="W77" s="113"/>
      <c r="X77" s="116"/>
      <c r="Y77" s="12"/>
      <c r="Z77" s="198"/>
      <c r="AA77" s="282"/>
      <c r="AB77" s="283"/>
      <c r="AC77" s="12"/>
      <c r="AD77" s="198"/>
      <c r="AE77" s="117"/>
      <c r="AF77" s="110"/>
      <c r="AG77" s="278"/>
    </row>
    <row r="78" spans="1:33" ht="15.75" customHeight="1">
      <c r="A78" s="288"/>
      <c r="B78" s="163"/>
      <c r="C78" s="280"/>
      <c r="D78" s="281"/>
      <c r="E78" s="101"/>
      <c r="F78" s="102"/>
      <c r="G78" s="121"/>
      <c r="H78" s="122"/>
      <c r="I78" s="104"/>
      <c r="J78" s="105"/>
      <c r="K78" s="106"/>
      <c r="L78" s="107"/>
      <c r="M78" s="105"/>
      <c r="N78" s="106"/>
      <c r="O78" s="108"/>
      <c r="P78" s="109"/>
      <c r="Q78" s="110"/>
      <c r="R78" s="293"/>
      <c r="S78" s="47"/>
      <c r="T78" s="48"/>
      <c r="U78" s="111"/>
      <c r="V78" s="112"/>
      <c r="W78" s="113"/>
      <c r="X78" s="116"/>
      <c r="Y78" s="12"/>
      <c r="Z78" s="198"/>
      <c r="AA78" s="282"/>
      <c r="AB78" s="283"/>
      <c r="AC78" s="12"/>
      <c r="AD78" s="198"/>
      <c r="AE78" s="117"/>
      <c r="AF78" s="110"/>
      <c r="AG78" s="278"/>
    </row>
    <row r="79" spans="1:33" ht="15.75" customHeight="1">
      <c r="A79" s="288"/>
      <c r="B79" s="163"/>
      <c r="C79" s="280"/>
      <c r="D79" s="281"/>
      <c r="E79" s="101"/>
      <c r="F79" s="102"/>
      <c r="G79" s="121"/>
      <c r="H79" s="62"/>
      <c r="I79" s="104"/>
      <c r="J79" s="105"/>
      <c r="K79" s="106"/>
      <c r="L79" s="107"/>
      <c r="M79" s="105"/>
      <c r="N79" s="106"/>
      <c r="O79" s="123"/>
      <c r="P79" s="124"/>
      <c r="Q79" s="125"/>
      <c r="R79" s="293"/>
      <c r="S79" s="119"/>
      <c r="T79" s="120"/>
      <c r="U79" s="111"/>
      <c r="V79" s="112"/>
      <c r="W79" s="120"/>
      <c r="X79" s="189"/>
      <c r="Y79" s="12"/>
      <c r="Z79" s="198"/>
      <c r="AA79" s="282"/>
      <c r="AB79" s="283"/>
      <c r="AC79" s="12"/>
      <c r="AD79" s="198"/>
      <c r="AE79" s="117"/>
      <c r="AF79" s="110"/>
      <c r="AG79" s="278"/>
    </row>
    <row r="80" spans="1:33" ht="15.75" customHeight="1">
      <c r="A80" s="288"/>
      <c r="B80" s="163"/>
      <c r="C80" s="280"/>
      <c r="D80" s="281"/>
      <c r="E80" s="101"/>
      <c r="F80" s="102"/>
      <c r="G80" s="121"/>
      <c r="H80" s="62"/>
      <c r="I80" s="104"/>
      <c r="J80" s="105"/>
      <c r="K80" s="106"/>
      <c r="L80" s="118"/>
      <c r="M80" s="105"/>
      <c r="N80" s="106"/>
      <c r="O80" s="123"/>
      <c r="P80" s="124"/>
      <c r="Q80" s="125"/>
      <c r="R80" s="293"/>
      <c r="S80" s="119"/>
      <c r="T80" s="120"/>
      <c r="U80" s="111"/>
      <c r="V80" s="112"/>
      <c r="W80" s="120"/>
      <c r="X80" s="189"/>
      <c r="Y80" s="12"/>
      <c r="Z80" s="198"/>
      <c r="AA80" s="282"/>
      <c r="AB80" s="283"/>
      <c r="AC80" s="12"/>
      <c r="AD80" s="198"/>
      <c r="AE80" s="117"/>
      <c r="AF80" s="110"/>
      <c r="AG80" s="278"/>
    </row>
    <row r="81" spans="1:33" ht="15.75" customHeight="1">
      <c r="A81" s="288"/>
      <c r="B81" s="163"/>
      <c r="C81" s="280"/>
      <c r="D81" s="281"/>
      <c r="E81" s="101"/>
      <c r="F81" s="102"/>
      <c r="G81" s="121"/>
      <c r="H81" s="62"/>
      <c r="I81" s="104"/>
      <c r="J81" s="105"/>
      <c r="K81" s="106"/>
      <c r="L81" s="118"/>
      <c r="M81" s="105"/>
      <c r="N81" s="106"/>
      <c r="O81" s="123"/>
      <c r="P81" s="124"/>
      <c r="Q81" s="125"/>
      <c r="R81" s="293"/>
      <c r="S81" s="119"/>
      <c r="T81" s="120"/>
      <c r="U81" s="111"/>
      <c r="V81" s="112"/>
      <c r="W81" s="120"/>
      <c r="X81" s="189"/>
      <c r="Y81" s="12"/>
      <c r="Z81" s="198"/>
      <c r="AA81" s="282"/>
      <c r="AB81" s="283"/>
      <c r="AC81" s="12"/>
      <c r="AD81" s="198"/>
      <c r="AE81" s="117"/>
      <c r="AF81" s="110"/>
      <c r="AG81" s="278"/>
    </row>
    <row r="82" spans="1:33" ht="15.75" customHeight="1">
      <c r="A82" s="288"/>
      <c r="B82" s="163"/>
      <c r="C82" s="280"/>
      <c r="D82" s="281"/>
      <c r="E82" s="101"/>
      <c r="F82" s="102"/>
      <c r="G82" s="121"/>
      <c r="H82" s="62"/>
      <c r="I82" s="104"/>
      <c r="J82" s="105"/>
      <c r="K82" s="106"/>
      <c r="L82" s="118"/>
      <c r="M82" s="105"/>
      <c r="N82" s="106"/>
      <c r="O82" s="123"/>
      <c r="P82" s="124"/>
      <c r="Q82" s="125"/>
      <c r="R82" s="293"/>
      <c r="S82" s="119"/>
      <c r="T82" s="120"/>
      <c r="U82" s="111"/>
      <c r="V82" s="112"/>
      <c r="W82" s="120"/>
      <c r="X82" s="189"/>
      <c r="Y82" s="12"/>
      <c r="Z82" s="198"/>
      <c r="AA82" s="282"/>
      <c r="AB82" s="283"/>
      <c r="AC82" s="12"/>
      <c r="AD82" s="198"/>
      <c r="AE82" s="117"/>
      <c r="AF82" s="110"/>
      <c r="AG82" s="278"/>
    </row>
    <row r="83" spans="1:33" ht="15.75" customHeight="1">
      <c r="A83" s="288"/>
      <c r="B83" s="163"/>
      <c r="C83" s="280"/>
      <c r="D83" s="281"/>
      <c r="E83" s="101"/>
      <c r="F83" s="102"/>
      <c r="G83" s="121"/>
      <c r="H83" s="62"/>
      <c r="I83" s="104"/>
      <c r="J83" s="105"/>
      <c r="K83" s="106"/>
      <c r="L83" s="118"/>
      <c r="M83" s="105"/>
      <c r="N83" s="106"/>
      <c r="O83" s="123"/>
      <c r="P83" s="124"/>
      <c r="Q83" s="125"/>
      <c r="R83" s="293"/>
      <c r="S83" s="119"/>
      <c r="T83" s="120"/>
      <c r="U83" s="111"/>
      <c r="V83" s="112"/>
      <c r="W83" s="120"/>
      <c r="X83" s="189"/>
      <c r="Y83" s="12"/>
      <c r="Z83" s="198"/>
      <c r="AA83" s="282"/>
      <c r="AB83" s="283"/>
      <c r="AC83" s="12"/>
      <c r="AD83" s="198"/>
      <c r="AE83" s="117"/>
      <c r="AF83" s="110"/>
      <c r="AG83" s="278"/>
    </row>
    <row r="84" spans="1:33" ht="15.75" customHeight="1">
      <c r="A84" s="288"/>
      <c r="B84" s="163"/>
      <c r="C84" s="280"/>
      <c r="D84" s="281"/>
      <c r="E84" s="101"/>
      <c r="F84" s="102"/>
      <c r="G84" s="121"/>
      <c r="H84" s="62"/>
      <c r="I84" s="104"/>
      <c r="J84" s="105"/>
      <c r="K84" s="106"/>
      <c r="L84" s="118"/>
      <c r="M84" s="105"/>
      <c r="N84" s="106"/>
      <c r="O84" s="123"/>
      <c r="P84" s="124"/>
      <c r="Q84" s="125"/>
      <c r="R84" s="293"/>
      <c r="S84" s="119"/>
      <c r="T84" s="120"/>
      <c r="U84" s="111"/>
      <c r="V84" s="112"/>
      <c r="W84" s="120"/>
      <c r="X84" s="189"/>
      <c r="Y84" s="12"/>
      <c r="Z84" s="198"/>
      <c r="AA84" s="282"/>
      <c r="AB84" s="283"/>
      <c r="AC84" s="12"/>
      <c r="AD84" s="198"/>
      <c r="AE84" s="117"/>
      <c r="AF84" s="110"/>
      <c r="AG84" s="278"/>
    </row>
    <row r="85" spans="1:33" ht="15.75" customHeight="1">
      <c r="A85" s="288"/>
      <c r="B85" s="163"/>
      <c r="C85" s="280"/>
      <c r="D85" s="281"/>
      <c r="E85" s="101"/>
      <c r="F85" s="102"/>
      <c r="G85" s="121"/>
      <c r="H85" s="62"/>
      <c r="I85" s="104"/>
      <c r="J85" s="105"/>
      <c r="K85" s="106"/>
      <c r="L85" s="118"/>
      <c r="M85" s="105"/>
      <c r="N85" s="106"/>
      <c r="O85" s="123"/>
      <c r="P85" s="124"/>
      <c r="Q85" s="125"/>
      <c r="R85" s="293"/>
      <c r="S85" s="119"/>
      <c r="T85" s="120"/>
      <c r="U85" s="111"/>
      <c r="V85" s="112"/>
      <c r="W85" s="120"/>
      <c r="X85" s="189"/>
      <c r="Y85" s="12"/>
      <c r="Z85" s="198"/>
      <c r="AA85" s="282"/>
      <c r="AB85" s="283"/>
      <c r="AC85" s="12"/>
      <c r="AD85" s="198"/>
      <c r="AE85" s="117"/>
      <c r="AF85" s="110"/>
      <c r="AG85" s="278"/>
    </row>
    <row r="86" spans="1:33" ht="15.75" customHeight="1">
      <c r="A86" s="288"/>
      <c r="B86" s="163"/>
      <c r="C86" s="280"/>
      <c r="D86" s="281"/>
      <c r="E86" s="101"/>
      <c r="F86" s="102"/>
      <c r="G86" s="121"/>
      <c r="H86" s="62"/>
      <c r="I86" s="104"/>
      <c r="J86" s="105"/>
      <c r="K86" s="106"/>
      <c r="L86" s="118"/>
      <c r="M86" s="105"/>
      <c r="N86" s="106"/>
      <c r="O86" s="123"/>
      <c r="P86" s="124"/>
      <c r="Q86" s="125"/>
      <c r="R86" s="293"/>
      <c r="S86" s="119"/>
      <c r="T86" s="120"/>
      <c r="U86" s="111"/>
      <c r="V86" s="112"/>
      <c r="W86" s="120"/>
      <c r="X86" s="189"/>
      <c r="Y86" s="12"/>
      <c r="Z86" s="198"/>
      <c r="AA86" s="282"/>
      <c r="AB86" s="283"/>
      <c r="AC86" s="12"/>
      <c r="AD86" s="198"/>
      <c r="AE86" s="117"/>
      <c r="AF86" s="110"/>
      <c r="AG86" s="278"/>
    </row>
    <row r="87" spans="1:33" ht="15.75" customHeight="1">
      <c r="A87" s="288"/>
      <c r="B87" s="163"/>
      <c r="C87" s="280"/>
      <c r="D87" s="281"/>
      <c r="E87" s="101"/>
      <c r="F87" s="128"/>
      <c r="G87" s="121"/>
      <c r="H87" s="62"/>
      <c r="I87" s="104"/>
      <c r="J87" s="105"/>
      <c r="K87" s="106"/>
      <c r="L87" s="118"/>
      <c r="M87" s="105"/>
      <c r="N87" s="106"/>
      <c r="O87" s="123"/>
      <c r="P87" s="124"/>
      <c r="Q87" s="125"/>
      <c r="R87" s="293"/>
      <c r="S87" s="119"/>
      <c r="T87" s="120"/>
      <c r="U87" s="111"/>
      <c r="V87" s="112"/>
      <c r="W87" s="120"/>
      <c r="X87" s="189"/>
      <c r="Y87" s="12"/>
      <c r="Z87" s="198"/>
      <c r="AA87" s="282"/>
      <c r="AB87" s="283"/>
      <c r="AC87" s="12"/>
      <c r="AD87" s="198"/>
      <c r="AE87" s="117"/>
      <c r="AF87" s="110"/>
      <c r="AG87" s="278"/>
    </row>
    <row r="88" spans="1:33" ht="15.75" customHeight="1">
      <c r="A88" s="288"/>
      <c r="B88" s="163"/>
      <c r="C88" s="280"/>
      <c r="D88" s="281"/>
      <c r="E88" s="164"/>
      <c r="F88" s="128"/>
      <c r="G88" s="129"/>
      <c r="H88" s="62"/>
      <c r="I88" s="104"/>
      <c r="J88" s="105"/>
      <c r="K88" s="106"/>
      <c r="L88" s="118"/>
      <c r="M88" s="105"/>
      <c r="N88" s="106"/>
      <c r="O88" s="123"/>
      <c r="P88" s="124"/>
      <c r="Q88" s="125"/>
      <c r="R88" s="293"/>
      <c r="S88" s="119"/>
      <c r="T88" s="120"/>
      <c r="U88" s="130"/>
      <c r="V88" s="131"/>
      <c r="W88" s="126"/>
      <c r="X88" s="127"/>
      <c r="Y88" s="12"/>
      <c r="Z88" s="198"/>
      <c r="AA88" s="282"/>
      <c r="AB88" s="283"/>
      <c r="AC88" s="12"/>
      <c r="AD88" s="198"/>
      <c r="AE88" s="165"/>
      <c r="AF88" s="125"/>
      <c r="AG88" s="278"/>
    </row>
    <row r="89" spans="1:33" ht="15.75" customHeight="1" thickBot="1">
      <c r="A89" s="289"/>
      <c r="B89" s="133" t="s">
        <v>117</v>
      </c>
      <c r="C89" s="284"/>
      <c r="D89" s="284"/>
      <c r="E89" s="134"/>
      <c r="F89" s="167"/>
      <c r="G89" s="135"/>
      <c r="H89" s="69"/>
      <c r="I89" s="136">
        <f t="shared" ref="I89:J89" si="26">AVERAGE(I73:I88)</f>
        <v>20</v>
      </c>
      <c r="J89" s="137">
        <f t="shared" si="26"/>
        <v>1800</v>
      </c>
      <c r="K89" s="138">
        <f t="shared" ref="K89" si="27">J89/I89</f>
        <v>90</v>
      </c>
      <c r="L89" s="136">
        <f t="shared" ref="L89:M89" si="28">AVERAGE(L73:L88)</f>
        <v>20</v>
      </c>
      <c r="M89" s="137">
        <f t="shared" si="28"/>
        <v>1606.2061755744303</v>
      </c>
      <c r="N89" s="138">
        <f>M89/L89</f>
        <v>80.31030877872152</v>
      </c>
      <c r="O89" s="139">
        <f>L89-I89</f>
        <v>0</v>
      </c>
      <c r="P89" s="140">
        <f>N89-K89</f>
        <v>-9.6896912212784798</v>
      </c>
      <c r="Q89" s="141">
        <f>N89/K89</f>
        <v>0.89233676420801689</v>
      </c>
      <c r="R89" s="294"/>
      <c r="S89" s="142">
        <f>S73</f>
        <v>0.70833333333333337</v>
      </c>
      <c r="T89" s="143">
        <f>INDEX(T73:T88,COUNTA(T73:T88))</f>
        <v>0.79513888888888884</v>
      </c>
      <c r="U89" s="144"/>
      <c r="V89" s="166"/>
      <c r="W89" s="167"/>
      <c r="X89" s="138"/>
      <c r="Y89" s="179">
        <f t="shared" ref="Y89:Z89" si="29">SUM(Y73:Y88)</f>
        <v>0</v>
      </c>
      <c r="Z89" s="180">
        <f t="shared" si="29"/>
        <v>0</v>
      </c>
      <c r="AA89" s="285"/>
      <c r="AB89" s="286"/>
      <c r="AC89" s="179">
        <f t="shared" ref="AC89:AD89" si="30">SUM(AC73:AC88)</f>
        <v>3</v>
      </c>
      <c r="AD89" s="180">
        <f t="shared" si="30"/>
        <v>0</v>
      </c>
      <c r="AE89" s="168">
        <f>M89-J89</f>
        <v>-193.79382442556971</v>
      </c>
      <c r="AF89" s="141">
        <f>M89/J89</f>
        <v>0.89233676420801677</v>
      </c>
      <c r="AG89" s="279"/>
    </row>
    <row r="90" spans="1:33" ht="15.75" customHeight="1">
      <c r="A90" s="297" t="s">
        <v>192</v>
      </c>
      <c r="B90" s="146" t="s">
        <v>179</v>
      </c>
      <c r="C90" s="290" t="s">
        <v>196</v>
      </c>
      <c r="D90" s="291"/>
      <c r="E90" s="147">
        <v>54.09</v>
      </c>
      <c r="F90" s="159">
        <v>895</v>
      </c>
      <c r="G90" s="148">
        <f t="shared" ref="G90:G91" si="31">E90*F90</f>
        <v>48410.55</v>
      </c>
      <c r="H90" s="149"/>
      <c r="I90" s="150">
        <v>19</v>
      </c>
      <c r="J90" s="151">
        <v>2000</v>
      </c>
      <c r="K90" s="152">
        <f>J90/I90</f>
        <v>105.26315789473684</v>
      </c>
      <c r="L90" s="153">
        <v>20</v>
      </c>
      <c r="M90" s="151">
        <f>F90/V90*60</f>
        <v>1787.0216306156465</v>
      </c>
      <c r="N90" s="152">
        <f>M90/L90</f>
        <v>89.351081530782324</v>
      </c>
      <c r="O90" s="154">
        <f>L90-I90</f>
        <v>1</v>
      </c>
      <c r="P90" s="155">
        <f>N90-K90</f>
        <v>-15.912076363954512</v>
      </c>
      <c r="Q90" s="156">
        <f>N90/K90</f>
        <v>0.84883527454243213</v>
      </c>
      <c r="R90" s="292">
        <f>Q106</f>
        <v>0.87102341566644825</v>
      </c>
      <c r="S90" s="157">
        <v>0.70833333333333337</v>
      </c>
      <c r="T90" s="158">
        <v>0.72920138888888886</v>
      </c>
      <c r="U90" s="159"/>
      <c r="V90" s="160">
        <v>30.049999999999901</v>
      </c>
      <c r="W90" s="97"/>
      <c r="X90" s="98"/>
      <c r="Y90" s="196"/>
      <c r="Z90" s="197"/>
      <c r="AA90" s="295"/>
      <c r="AB90" s="296"/>
      <c r="AC90" s="196">
        <v>1</v>
      </c>
      <c r="AD90" s="197"/>
      <c r="AE90" s="115">
        <f>M90-J90</f>
        <v>-212.97836938435353</v>
      </c>
      <c r="AF90" s="156">
        <f>M90/J90</f>
        <v>0.89351081530782328</v>
      </c>
      <c r="AG90" s="362">
        <f>AF106</f>
        <v>0.89335734940148537</v>
      </c>
    </row>
    <row r="91" spans="1:33" ht="15.75" customHeight="1">
      <c r="A91" s="298"/>
      <c r="B91" s="163" t="s">
        <v>179</v>
      </c>
      <c r="C91" s="280" t="s">
        <v>213</v>
      </c>
      <c r="D91" s="281"/>
      <c r="E91" s="101">
        <v>50.67</v>
      </c>
      <c r="F91" s="111">
        <v>1380</v>
      </c>
      <c r="G91" s="103">
        <f t="shared" si="31"/>
        <v>69924.600000000006</v>
      </c>
      <c r="H91" s="26"/>
      <c r="I91" s="104">
        <v>20</v>
      </c>
      <c r="J91" s="105">
        <v>2000</v>
      </c>
      <c r="K91" s="106">
        <f t="shared" ref="K91" si="32">J91/I91</f>
        <v>100</v>
      </c>
      <c r="L91" s="107">
        <v>20</v>
      </c>
      <c r="M91" s="105">
        <f>F91/V91*60</f>
        <v>1786.4077669902954</v>
      </c>
      <c r="N91" s="106">
        <f>M91/L91</f>
        <v>89.320388349514772</v>
      </c>
      <c r="O91" s="108">
        <f>L91-I91</f>
        <v>0</v>
      </c>
      <c r="P91" s="109">
        <f>N91-K91</f>
        <v>-10.679611650485228</v>
      </c>
      <c r="Q91" s="110">
        <f>N91/K91</f>
        <v>0.89320388349514768</v>
      </c>
      <c r="R91" s="293"/>
      <c r="S91" s="47">
        <v>0.73333333333333339</v>
      </c>
      <c r="T91" s="48">
        <v>0.76552083333333332</v>
      </c>
      <c r="U91" s="111">
        <v>5.9500000000001307</v>
      </c>
      <c r="V91" s="112">
        <v>46.349999999999895</v>
      </c>
      <c r="W91" s="113"/>
      <c r="X91" s="116"/>
      <c r="Y91" s="12"/>
      <c r="Z91" s="198"/>
      <c r="AA91" s="282"/>
      <c r="AB91" s="283"/>
      <c r="AC91" s="12">
        <v>1</v>
      </c>
      <c r="AD91" s="198"/>
      <c r="AE91" s="117">
        <f>M91-J91</f>
        <v>-213.59223300970461</v>
      </c>
      <c r="AF91" s="110">
        <f>M91/J91</f>
        <v>0.89320388349514768</v>
      </c>
      <c r="AG91" s="363"/>
    </row>
    <row r="92" spans="1:33" ht="15.75" customHeight="1">
      <c r="A92" s="298"/>
      <c r="B92" s="163"/>
      <c r="C92" s="280"/>
      <c r="D92" s="281"/>
      <c r="E92" s="101"/>
      <c r="F92" s="111"/>
      <c r="G92" s="103"/>
      <c r="H92" s="26"/>
      <c r="I92" s="104"/>
      <c r="J92" s="105"/>
      <c r="K92" s="106"/>
      <c r="L92" s="107"/>
      <c r="M92" s="105"/>
      <c r="N92" s="106"/>
      <c r="O92" s="108"/>
      <c r="P92" s="109"/>
      <c r="Q92" s="110"/>
      <c r="R92" s="293"/>
      <c r="S92" s="47"/>
      <c r="T92" s="48"/>
      <c r="U92" s="111"/>
      <c r="V92" s="112"/>
      <c r="W92" s="113"/>
      <c r="X92" s="116"/>
      <c r="Y92" s="12"/>
      <c r="Z92" s="198"/>
      <c r="AA92" s="282"/>
      <c r="AB92" s="283"/>
      <c r="AC92" s="12"/>
      <c r="AD92" s="198"/>
      <c r="AE92" s="117"/>
      <c r="AF92" s="110"/>
      <c r="AG92" s="363"/>
    </row>
    <row r="93" spans="1:33" ht="15.75" customHeight="1">
      <c r="A93" s="298"/>
      <c r="B93" s="163"/>
      <c r="C93" s="280"/>
      <c r="D93" s="281"/>
      <c r="E93" s="101"/>
      <c r="F93" s="111"/>
      <c r="G93" s="103"/>
      <c r="H93" s="26"/>
      <c r="I93" s="104"/>
      <c r="J93" s="105"/>
      <c r="K93" s="106"/>
      <c r="L93" s="107"/>
      <c r="M93" s="105"/>
      <c r="N93" s="106"/>
      <c r="O93" s="108"/>
      <c r="P93" s="109"/>
      <c r="Q93" s="110"/>
      <c r="R93" s="293"/>
      <c r="S93" s="47"/>
      <c r="T93" s="48"/>
      <c r="U93" s="111"/>
      <c r="V93" s="112"/>
      <c r="W93" s="113"/>
      <c r="X93" s="116"/>
      <c r="Y93" s="12"/>
      <c r="Z93" s="198"/>
      <c r="AA93" s="282"/>
      <c r="AB93" s="283"/>
      <c r="AC93" s="12"/>
      <c r="AD93" s="198"/>
      <c r="AE93" s="117"/>
      <c r="AF93" s="110"/>
      <c r="AG93" s="363"/>
    </row>
    <row r="94" spans="1:33" ht="15.75" customHeight="1">
      <c r="A94" s="299"/>
      <c r="B94" s="163"/>
      <c r="C94" s="280"/>
      <c r="D94" s="281"/>
      <c r="E94" s="101"/>
      <c r="F94" s="111"/>
      <c r="G94" s="103"/>
      <c r="H94" s="13"/>
      <c r="I94" s="104"/>
      <c r="J94" s="105"/>
      <c r="K94" s="106"/>
      <c r="L94" s="107"/>
      <c r="M94" s="105"/>
      <c r="N94" s="106"/>
      <c r="O94" s="108"/>
      <c r="P94" s="109"/>
      <c r="Q94" s="110"/>
      <c r="R94" s="293"/>
      <c r="S94" s="47"/>
      <c r="T94" s="48"/>
      <c r="U94" s="111"/>
      <c r="V94" s="112"/>
      <c r="W94" s="113"/>
      <c r="X94" s="116"/>
      <c r="Y94" s="12"/>
      <c r="Z94" s="198"/>
      <c r="AA94" s="282"/>
      <c r="AB94" s="283"/>
      <c r="AC94" s="12"/>
      <c r="AD94" s="198"/>
      <c r="AE94" s="117"/>
      <c r="AF94" s="110"/>
      <c r="AG94" s="363"/>
    </row>
    <row r="95" spans="1:33" ht="15.75" customHeight="1">
      <c r="A95" s="299"/>
      <c r="B95" s="163"/>
      <c r="C95" s="280"/>
      <c r="D95" s="281"/>
      <c r="E95" s="101"/>
      <c r="F95" s="111"/>
      <c r="G95" s="121"/>
      <c r="H95" s="122"/>
      <c r="I95" s="104"/>
      <c r="J95" s="105"/>
      <c r="K95" s="106"/>
      <c r="L95" s="107"/>
      <c r="M95" s="105"/>
      <c r="N95" s="106"/>
      <c r="O95" s="108"/>
      <c r="P95" s="109"/>
      <c r="Q95" s="110"/>
      <c r="R95" s="293"/>
      <c r="S95" s="47"/>
      <c r="T95" s="48"/>
      <c r="U95" s="111"/>
      <c r="V95" s="112"/>
      <c r="W95" s="113"/>
      <c r="X95" s="116"/>
      <c r="Y95" s="12"/>
      <c r="Z95" s="198"/>
      <c r="AA95" s="282"/>
      <c r="AB95" s="283"/>
      <c r="AC95" s="12"/>
      <c r="AD95" s="198"/>
      <c r="AE95" s="117"/>
      <c r="AF95" s="110"/>
      <c r="AG95" s="363"/>
    </row>
    <row r="96" spans="1:33" ht="15.75" customHeight="1">
      <c r="A96" s="299"/>
      <c r="B96" s="163"/>
      <c r="C96" s="280"/>
      <c r="D96" s="281"/>
      <c r="E96" s="101"/>
      <c r="F96" s="111"/>
      <c r="G96" s="121"/>
      <c r="H96" s="62"/>
      <c r="I96" s="104"/>
      <c r="J96" s="105"/>
      <c r="K96" s="106"/>
      <c r="L96" s="107"/>
      <c r="M96" s="105"/>
      <c r="N96" s="106"/>
      <c r="O96" s="123"/>
      <c r="P96" s="124"/>
      <c r="Q96" s="125"/>
      <c r="R96" s="293"/>
      <c r="S96" s="47"/>
      <c r="T96" s="48"/>
      <c r="U96" s="111"/>
      <c r="V96" s="112"/>
      <c r="W96" s="113"/>
      <c r="X96" s="116"/>
      <c r="Y96" s="12"/>
      <c r="Z96" s="198"/>
      <c r="AA96" s="282"/>
      <c r="AB96" s="283"/>
      <c r="AC96" s="12"/>
      <c r="AD96" s="198"/>
      <c r="AE96" s="117"/>
      <c r="AF96" s="110"/>
      <c r="AG96" s="363"/>
    </row>
    <row r="97" spans="1:33" ht="15.75" customHeight="1">
      <c r="A97" s="299"/>
      <c r="B97" s="163"/>
      <c r="C97" s="280"/>
      <c r="D97" s="281"/>
      <c r="E97" s="101"/>
      <c r="F97" s="111"/>
      <c r="G97" s="121"/>
      <c r="H97" s="62"/>
      <c r="I97" s="104"/>
      <c r="J97" s="105"/>
      <c r="K97" s="106"/>
      <c r="L97" s="118"/>
      <c r="M97" s="105"/>
      <c r="N97" s="106"/>
      <c r="O97" s="123"/>
      <c r="P97" s="124"/>
      <c r="Q97" s="125"/>
      <c r="R97" s="293"/>
      <c r="S97" s="47"/>
      <c r="T97" s="48"/>
      <c r="U97" s="111"/>
      <c r="V97" s="112"/>
      <c r="W97" s="113"/>
      <c r="X97" s="116"/>
      <c r="Y97" s="12"/>
      <c r="Z97" s="198"/>
      <c r="AA97" s="282"/>
      <c r="AB97" s="283"/>
      <c r="AC97" s="12"/>
      <c r="AD97" s="198"/>
      <c r="AE97" s="117"/>
      <c r="AF97" s="110"/>
      <c r="AG97" s="363"/>
    </row>
    <row r="98" spans="1:33" ht="15.75" customHeight="1">
      <c r="A98" s="299"/>
      <c r="B98" s="163"/>
      <c r="C98" s="280"/>
      <c r="D98" s="281"/>
      <c r="E98" s="101"/>
      <c r="F98" s="111"/>
      <c r="G98" s="121"/>
      <c r="H98" s="62"/>
      <c r="I98" s="104"/>
      <c r="J98" s="105"/>
      <c r="K98" s="106"/>
      <c r="L98" s="118"/>
      <c r="M98" s="105"/>
      <c r="N98" s="106"/>
      <c r="O98" s="123"/>
      <c r="P98" s="124"/>
      <c r="Q98" s="125"/>
      <c r="R98" s="293"/>
      <c r="S98" s="47"/>
      <c r="T98" s="48"/>
      <c r="U98" s="111"/>
      <c r="V98" s="112"/>
      <c r="W98" s="113"/>
      <c r="X98" s="116"/>
      <c r="Y98" s="12"/>
      <c r="Z98" s="198"/>
      <c r="AA98" s="282"/>
      <c r="AB98" s="283"/>
      <c r="AC98" s="12"/>
      <c r="AD98" s="198"/>
      <c r="AE98" s="117"/>
      <c r="AF98" s="110"/>
      <c r="AG98" s="363"/>
    </row>
    <row r="99" spans="1:33" ht="15.75" customHeight="1">
      <c r="A99" s="299"/>
      <c r="B99" s="163"/>
      <c r="C99" s="280"/>
      <c r="D99" s="281"/>
      <c r="E99" s="101"/>
      <c r="F99" s="111"/>
      <c r="G99" s="121"/>
      <c r="H99" s="62"/>
      <c r="I99" s="104"/>
      <c r="J99" s="105"/>
      <c r="K99" s="106"/>
      <c r="L99" s="118"/>
      <c r="M99" s="105"/>
      <c r="N99" s="106"/>
      <c r="O99" s="123"/>
      <c r="P99" s="124"/>
      <c r="Q99" s="125"/>
      <c r="R99" s="293"/>
      <c r="S99" s="47"/>
      <c r="T99" s="48"/>
      <c r="U99" s="111"/>
      <c r="V99" s="112"/>
      <c r="W99" s="113"/>
      <c r="X99" s="116"/>
      <c r="Y99" s="12"/>
      <c r="Z99" s="198"/>
      <c r="AA99" s="282"/>
      <c r="AB99" s="283"/>
      <c r="AC99" s="12"/>
      <c r="AD99" s="198"/>
      <c r="AE99" s="117"/>
      <c r="AF99" s="110"/>
      <c r="AG99" s="363"/>
    </row>
    <row r="100" spans="1:33" ht="15.75" customHeight="1">
      <c r="A100" s="299"/>
      <c r="B100" s="163"/>
      <c r="C100" s="280"/>
      <c r="D100" s="281"/>
      <c r="E100" s="101"/>
      <c r="F100" s="111"/>
      <c r="G100" s="121"/>
      <c r="H100" s="62"/>
      <c r="I100" s="104"/>
      <c r="J100" s="105"/>
      <c r="K100" s="106"/>
      <c r="L100" s="118"/>
      <c r="M100" s="105"/>
      <c r="N100" s="106"/>
      <c r="O100" s="123"/>
      <c r="P100" s="124"/>
      <c r="Q100" s="125"/>
      <c r="R100" s="293"/>
      <c r="S100" s="47"/>
      <c r="T100" s="48"/>
      <c r="U100" s="111"/>
      <c r="V100" s="112"/>
      <c r="W100" s="113"/>
      <c r="X100" s="116"/>
      <c r="Y100" s="12"/>
      <c r="Z100" s="198"/>
      <c r="AA100" s="282"/>
      <c r="AB100" s="283"/>
      <c r="AC100" s="12"/>
      <c r="AD100" s="198"/>
      <c r="AE100" s="117"/>
      <c r="AF100" s="110"/>
      <c r="AG100" s="363"/>
    </row>
    <row r="101" spans="1:33" ht="15.75" customHeight="1">
      <c r="A101" s="299"/>
      <c r="B101" s="163"/>
      <c r="C101" s="280"/>
      <c r="D101" s="281"/>
      <c r="E101" s="101"/>
      <c r="F101" s="111"/>
      <c r="G101" s="121"/>
      <c r="H101" s="62"/>
      <c r="I101" s="104"/>
      <c r="J101" s="105"/>
      <c r="K101" s="106"/>
      <c r="L101" s="118"/>
      <c r="M101" s="105"/>
      <c r="N101" s="106"/>
      <c r="O101" s="123"/>
      <c r="P101" s="124"/>
      <c r="Q101" s="125"/>
      <c r="R101" s="293"/>
      <c r="S101" s="47"/>
      <c r="T101" s="48"/>
      <c r="U101" s="111"/>
      <c r="V101" s="112"/>
      <c r="W101" s="113"/>
      <c r="X101" s="116"/>
      <c r="Y101" s="12"/>
      <c r="Z101" s="198"/>
      <c r="AA101" s="282"/>
      <c r="AB101" s="283"/>
      <c r="AC101" s="12"/>
      <c r="AD101" s="198"/>
      <c r="AE101" s="117"/>
      <c r="AF101" s="110"/>
      <c r="AG101" s="363"/>
    </row>
    <row r="102" spans="1:33" ht="15.75" customHeight="1">
      <c r="A102" s="299"/>
      <c r="B102" s="163"/>
      <c r="C102" s="280"/>
      <c r="D102" s="281"/>
      <c r="E102" s="101"/>
      <c r="F102" s="111"/>
      <c r="G102" s="121"/>
      <c r="H102" s="62"/>
      <c r="I102" s="104"/>
      <c r="J102" s="105"/>
      <c r="K102" s="106"/>
      <c r="L102" s="118"/>
      <c r="M102" s="105"/>
      <c r="N102" s="106"/>
      <c r="O102" s="123"/>
      <c r="P102" s="124"/>
      <c r="Q102" s="125"/>
      <c r="R102" s="293"/>
      <c r="S102" s="47"/>
      <c r="T102" s="48"/>
      <c r="U102" s="111"/>
      <c r="V102" s="112"/>
      <c r="W102" s="113"/>
      <c r="X102" s="116"/>
      <c r="Y102" s="12"/>
      <c r="Z102" s="198"/>
      <c r="AA102" s="282"/>
      <c r="AB102" s="283"/>
      <c r="AC102" s="12"/>
      <c r="AD102" s="198"/>
      <c r="AE102" s="117"/>
      <c r="AF102" s="110"/>
      <c r="AG102" s="363"/>
    </row>
    <row r="103" spans="1:33" ht="15.75" customHeight="1">
      <c r="A103" s="299"/>
      <c r="B103" s="163"/>
      <c r="C103" s="280"/>
      <c r="D103" s="281"/>
      <c r="E103" s="101"/>
      <c r="F103" s="111"/>
      <c r="G103" s="121"/>
      <c r="H103" s="62"/>
      <c r="I103" s="104"/>
      <c r="J103" s="105"/>
      <c r="K103" s="106"/>
      <c r="L103" s="118"/>
      <c r="M103" s="105"/>
      <c r="N103" s="106"/>
      <c r="O103" s="123"/>
      <c r="P103" s="124"/>
      <c r="Q103" s="125"/>
      <c r="R103" s="293"/>
      <c r="S103" s="47"/>
      <c r="T103" s="48"/>
      <c r="U103" s="111"/>
      <c r="V103" s="112"/>
      <c r="W103" s="183"/>
      <c r="X103" s="184"/>
      <c r="Y103" s="12"/>
      <c r="Z103" s="198"/>
      <c r="AA103" s="282"/>
      <c r="AB103" s="283"/>
      <c r="AC103" s="12"/>
      <c r="AD103" s="198"/>
      <c r="AE103" s="117"/>
      <c r="AF103" s="110"/>
      <c r="AG103" s="363"/>
    </row>
    <row r="104" spans="1:33" ht="15.75" customHeight="1">
      <c r="A104" s="299"/>
      <c r="B104" s="163"/>
      <c r="C104" s="280"/>
      <c r="D104" s="281"/>
      <c r="E104" s="101"/>
      <c r="F104" s="111"/>
      <c r="G104" s="121"/>
      <c r="H104" s="62"/>
      <c r="I104" s="104"/>
      <c r="J104" s="105"/>
      <c r="K104" s="106"/>
      <c r="L104" s="118"/>
      <c r="M104" s="105"/>
      <c r="N104" s="106"/>
      <c r="O104" s="123"/>
      <c r="P104" s="124"/>
      <c r="Q104" s="125"/>
      <c r="R104" s="293"/>
      <c r="S104" s="47"/>
      <c r="T104" s="48"/>
      <c r="U104" s="111"/>
      <c r="V104" s="112"/>
      <c r="W104" s="185"/>
      <c r="X104" s="186"/>
      <c r="Y104" s="12"/>
      <c r="Z104" s="198"/>
      <c r="AA104" s="282"/>
      <c r="AB104" s="283"/>
      <c r="AC104" s="12"/>
      <c r="AD104" s="198"/>
      <c r="AE104" s="117"/>
      <c r="AF104" s="110"/>
      <c r="AG104" s="363"/>
    </row>
    <row r="105" spans="1:33" ht="15.75" customHeight="1">
      <c r="A105" s="299"/>
      <c r="B105" s="100"/>
      <c r="C105" s="280"/>
      <c r="D105" s="281"/>
      <c r="E105" s="170"/>
      <c r="F105" s="102"/>
      <c r="G105" s="129"/>
      <c r="H105" s="62"/>
      <c r="I105" s="104"/>
      <c r="J105" s="105"/>
      <c r="K105" s="106"/>
      <c r="L105" s="118"/>
      <c r="M105" s="105"/>
      <c r="N105" s="106"/>
      <c r="O105" s="123"/>
      <c r="P105" s="124"/>
      <c r="Q105" s="125"/>
      <c r="R105" s="293"/>
      <c r="S105" s="47"/>
      <c r="T105" s="48"/>
      <c r="U105" s="130"/>
      <c r="V105" s="112"/>
      <c r="W105" s="185"/>
      <c r="X105" s="186"/>
      <c r="Y105" s="12"/>
      <c r="Z105" s="198"/>
      <c r="AA105" s="282"/>
      <c r="AB105" s="283"/>
      <c r="AC105" s="12"/>
      <c r="AD105" s="198"/>
      <c r="AE105" s="117"/>
      <c r="AF105" s="110"/>
      <c r="AG105" s="363"/>
    </row>
    <row r="106" spans="1:33" ht="15.75" customHeight="1" thickBot="1">
      <c r="A106" s="300"/>
      <c r="B106" s="133" t="s">
        <v>117</v>
      </c>
      <c r="C106" s="284"/>
      <c r="D106" s="284"/>
      <c r="E106" s="134"/>
      <c r="F106" s="167"/>
      <c r="G106" s="135"/>
      <c r="H106" s="69"/>
      <c r="I106" s="136">
        <f t="shared" ref="I106:J106" si="33">AVERAGE(I90:I105)</f>
        <v>19.5</v>
      </c>
      <c r="J106" s="137">
        <f t="shared" si="33"/>
        <v>2000</v>
      </c>
      <c r="K106" s="138">
        <f t="shared" ref="K106" si="34">J106/I106</f>
        <v>102.56410256410257</v>
      </c>
      <c r="L106" s="136">
        <f t="shared" ref="L106:M106" si="35">AVERAGE(L90:L105)</f>
        <v>20</v>
      </c>
      <c r="M106" s="137">
        <f t="shared" si="35"/>
        <v>1786.7146988029708</v>
      </c>
      <c r="N106" s="138">
        <f>M106/L106</f>
        <v>89.335734940148541</v>
      </c>
      <c r="O106" s="139">
        <f>L106-I106</f>
        <v>0.5</v>
      </c>
      <c r="P106" s="140">
        <f>N106-K106</f>
        <v>-13.228367623954028</v>
      </c>
      <c r="Q106" s="141">
        <f>N106/K106</f>
        <v>0.87102341566644825</v>
      </c>
      <c r="R106" s="294"/>
      <c r="S106" s="142">
        <f>S90</f>
        <v>0.70833333333333337</v>
      </c>
      <c r="T106" s="143">
        <f>INDEX(T90:T105,COUNTA(T90:T105))</f>
        <v>0.76552083333333332</v>
      </c>
      <c r="U106" s="144"/>
      <c r="V106" s="166"/>
      <c r="W106" s="187"/>
      <c r="X106" s="188"/>
      <c r="Y106" s="179">
        <f t="shared" ref="Y106:Z106" si="36">SUM(Y90:Y105)</f>
        <v>0</v>
      </c>
      <c r="Z106" s="180">
        <f t="shared" si="36"/>
        <v>0</v>
      </c>
      <c r="AA106" s="285"/>
      <c r="AB106" s="286"/>
      <c r="AC106" s="179">
        <f t="shared" ref="AC106:AD106" si="37">SUM(AC90:AC105)</f>
        <v>2</v>
      </c>
      <c r="AD106" s="180">
        <f t="shared" si="37"/>
        <v>0</v>
      </c>
      <c r="AE106" s="168">
        <f>M106-J106</f>
        <v>-213.28530119702918</v>
      </c>
      <c r="AF106" s="141">
        <f>M106/J106</f>
        <v>0.89335734940148537</v>
      </c>
      <c r="AG106" s="364"/>
    </row>
    <row r="107" spans="1:33" ht="15.75" customHeight="1">
      <c r="A107" s="287" t="s">
        <v>204</v>
      </c>
      <c r="B107" s="146" t="s">
        <v>179</v>
      </c>
      <c r="C107" s="290" t="s">
        <v>195</v>
      </c>
      <c r="D107" s="291"/>
      <c r="E107" s="147">
        <v>47.6</v>
      </c>
      <c r="F107" s="97">
        <v>1428</v>
      </c>
      <c r="G107" s="148">
        <f t="shared" ref="G107:G109" si="38">E107*F107</f>
        <v>67972.800000000003</v>
      </c>
      <c r="H107" s="149"/>
      <c r="I107" s="150">
        <v>23</v>
      </c>
      <c r="J107" s="151">
        <v>2000</v>
      </c>
      <c r="K107" s="152">
        <f>J107/I107</f>
        <v>86.956521739130437</v>
      </c>
      <c r="L107" s="153">
        <v>23</v>
      </c>
      <c r="M107" s="151">
        <f>F107/V107*60</f>
        <v>1789.3491124260347</v>
      </c>
      <c r="N107" s="152">
        <f>M107/L107</f>
        <v>77.797787496784125</v>
      </c>
      <c r="O107" s="154">
        <f>L107-I107</f>
        <v>0</v>
      </c>
      <c r="P107" s="155">
        <f>N107-K107</f>
        <v>-9.1587342423463127</v>
      </c>
      <c r="Q107" s="156">
        <f>N107/K107</f>
        <v>0.89467455621301739</v>
      </c>
      <c r="R107" s="292">
        <f>Q123</f>
        <v>0.89397662004860379</v>
      </c>
      <c r="S107" s="157">
        <v>0.70841435185185186</v>
      </c>
      <c r="T107" s="158">
        <v>0.7416666666666667</v>
      </c>
      <c r="U107" s="159"/>
      <c r="V107" s="160">
        <v>47.883333333333354</v>
      </c>
      <c r="W107" s="158"/>
      <c r="X107" s="169"/>
      <c r="Y107" s="196"/>
      <c r="Z107" s="197"/>
      <c r="AA107" s="295"/>
      <c r="AB107" s="296"/>
      <c r="AC107" s="196">
        <v>1</v>
      </c>
      <c r="AD107" s="197"/>
      <c r="AE107" s="115">
        <f>M107-J107</f>
        <v>-210.65088757396529</v>
      </c>
      <c r="AF107" s="156">
        <f>M107/J107</f>
        <v>0.89467455621301739</v>
      </c>
      <c r="AG107" s="277">
        <f>AF123</f>
        <v>0.89397662004860379</v>
      </c>
    </row>
    <row r="108" spans="1:33" ht="15.75" customHeight="1">
      <c r="A108" s="288"/>
      <c r="B108" s="163" t="s">
        <v>179</v>
      </c>
      <c r="C108" s="280" t="s">
        <v>194</v>
      </c>
      <c r="D108" s="281"/>
      <c r="E108" s="101">
        <v>56.87</v>
      </c>
      <c r="F108" s="102">
        <v>1258</v>
      </c>
      <c r="G108" s="103">
        <f t="shared" si="38"/>
        <v>71542.459999999992</v>
      </c>
      <c r="H108" s="26"/>
      <c r="I108" s="104">
        <v>23</v>
      </c>
      <c r="J108" s="105">
        <v>2000</v>
      </c>
      <c r="K108" s="106">
        <f t="shared" ref="K108:K109" si="39">J108/I108</f>
        <v>86.956521739130437</v>
      </c>
      <c r="L108" s="107">
        <v>23</v>
      </c>
      <c r="M108" s="105">
        <f>F108/V108*60</f>
        <v>1787.2138910812969</v>
      </c>
      <c r="N108" s="106">
        <f>M108/L108</f>
        <v>77.70495178614334</v>
      </c>
      <c r="O108" s="108">
        <f>L108-I108</f>
        <v>0</v>
      </c>
      <c r="P108" s="109">
        <f>N108-K108</f>
        <v>-9.2515699529870972</v>
      </c>
      <c r="Q108" s="110">
        <f>N108/K108</f>
        <v>0.89360694554064835</v>
      </c>
      <c r="R108" s="293"/>
      <c r="S108" s="47">
        <v>0.74513888888888891</v>
      </c>
      <c r="T108" s="48">
        <v>0.77446759259259257</v>
      </c>
      <c r="U108" s="111">
        <v>4.9999999999999822</v>
      </c>
      <c r="V108" s="112">
        <v>42.233333333333277</v>
      </c>
      <c r="W108" s="113"/>
      <c r="X108" s="116"/>
      <c r="Y108" s="12"/>
      <c r="Z108" s="198"/>
      <c r="AA108" s="282"/>
      <c r="AB108" s="283"/>
      <c r="AC108" s="12">
        <v>1</v>
      </c>
      <c r="AD108" s="198"/>
      <c r="AE108" s="117">
        <f>M108-J108</f>
        <v>-212.78610891870312</v>
      </c>
      <c r="AF108" s="110">
        <f>M108/J108</f>
        <v>0.89360694554064846</v>
      </c>
      <c r="AG108" s="278"/>
    </row>
    <row r="109" spans="1:33" ht="15.75" customHeight="1">
      <c r="A109" s="288"/>
      <c r="B109" s="163" t="s">
        <v>179</v>
      </c>
      <c r="C109" s="280" t="s">
        <v>193</v>
      </c>
      <c r="D109" s="281"/>
      <c r="E109" s="101">
        <v>56.79</v>
      </c>
      <c r="F109" s="102">
        <v>1618</v>
      </c>
      <c r="G109" s="103">
        <f t="shared" si="38"/>
        <v>91886.22</v>
      </c>
      <c r="H109" s="26"/>
      <c r="I109" s="104">
        <v>23</v>
      </c>
      <c r="J109" s="105">
        <v>2000</v>
      </c>
      <c r="K109" s="106">
        <f t="shared" si="39"/>
        <v>86.956521739130437</v>
      </c>
      <c r="L109" s="107">
        <v>23</v>
      </c>
      <c r="M109" s="105">
        <f>F109/V109*60</f>
        <v>1787.2967167842908</v>
      </c>
      <c r="N109" s="106">
        <f>M109/L109</f>
        <v>77.70855290366481</v>
      </c>
      <c r="O109" s="108">
        <f>L109-I109</f>
        <v>0</v>
      </c>
      <c r="P109" s="109">
        <f>N109-K109</f>
        <v>-9.2479688354656275</v>
      </c>
      <c r="Q109" s="110">
        <f>N109/K109</f>
        <v>0.89364835839214529</v>
      </c>
      <c r="R109" s="293"/>
      <c r="S109" s="47">
        <v>0.77847222222222223</v>
      </c>
      <c r="T109" s="48">
        <v>0.81619212962962961</v>
      </c>
      <c r="U109" s="111">
        <v>5.7666666666667155</v>
      </c>
      <c r="V109" s="112">
        <v>54.316666666666634</v>
      </c>
      <c r="W109" s="113"/>
      <c r="X109" s="116"/>
      <c r="Y109" s="12"/>
      <c r="Z109" s="198"/>
      <c r="AA109" s="282"/>
      <c r="AB109" s="283"/>
      <c r="AC109" s="12">
        <v>1</v>
      </c>
      <c r="AD109" s="198"/>
      <c r="AE109" s="117">
        <f>M109-J109</f>
        <v>-212.70328321570923</v>
      </c>
      <c r="AF109" s="110">
        <f>M109/J109</f>
        <v>0.8936483583921454</v>
      </c>
      <c r="AG109" s="278"/>
    </row>
    <row r="110" spans="1:33" ht="15.75" customHeight="1">
      <c r="A110" s="288"/>
      <c r="B110" s="163"/>
      <c r="C110" s="280"/>
      <c r="D110" s="281"/>
      <c r="E110" s="101"/>
      <c r="F110" s="102"/>
      <c r="G110" s="103"/>
      <c r="H110" s="26"/>
      <c r="I110" s="104"/>
      <c r="J110" s="105"/>
      <c r="K110" s="106"/>
      <c r="L110" s="107"/>
      <c r="M110" s="105"/>
      <c r="N110" s="106"/>
      <c r="O110" s="108"/>
      <c r="P110" s="109"/>
      <c r="Q110" s="110"/>
      <c r="R110" s="293"/>
      <c r="S110" s="47"/>
      <c r="T110" s="48"/>
      <c r="U110" s="111"/>
      <c r="V110" s="112"/>
      <c r="W110" s="113"/>
      <c r="X110" s="116"/>
      <c r="Y110" s="12"/>
      <c r="Z110" s="198"/>
      <c r="AA110" s="282"/>
      <c r="AB110" s="283"/>
      <c r="AC110" s="12"/>
      <c r="AD110" s="198"/>
      <c r="AE110" s="117"/>
      <c r="AF110" s="110"/>
      <c r="AG110" s="278"/>
    </row>
    <row r="111" spans="1:33" ht="15.75" customHeight="1">
      <c r="A111" s="288"/>
      <c r="B111" s="163"/>
      <c r="C111" s="280"/>
      <c r="D111" s="281"/>
      <c r="E111" s="101"/>
      <c r="F111" s="102"/>
      <c r="G111" s="103"/>
      <c r="H111" s="13"/>
      <c r="I111" s="104"/>
      <c r="J111" s="105"/>
      <c r="K111" s="106"/>
      <c r="L111" s="107"/>
      <c r="M111" s="105"/>
      <c r="N111" s="106"/>
      <c r="O111" s="108"/>
      <c r="P111" s="109"/>
      <c r="Q111" s="110"/>
      <c r="R111" s="293"/>
      <c r="S111" s="47"/>
      <c r="T111" s="48"/>
      <c r="U111" s="111"/>
      <c r="V111" s="112"/>
      <c r="W111" s="113"/>
      <c r="X111" s="116"/>
      <c r="Y111" s="12"/>
      <c r="Z111" s="198"/>
      <c r="AA111" s="282"/>
      <c r="AB111" s="283"/>
      <c r="AC111" s="12"/>
      <c r="AD111" s="198"/>
      <c r="AE111" s="117"/>
      <c r="AF111" s="110"/>
      <c r="AG111" s="278"/>
    </row>
    <row r="112" spans="1:33" ht="15.75" customHeight="1">
      <c r="A112" s="288"/>
      <c r="B112" s="163"/>
      <c r="C112" s="280"/>
      <c r="D112" s="281"/>
      <c r="E112" s="101"/>
      <c r="F112" s="102"/>
      <c r="G112" s="121"/>
      <c r="H112" s="122"/>
      <c r="I112" s="104"/>
      <c r="J112" s="105"/>
      <c r="K112" s="106"/>
      <c r="L112" s="107"/>
      <c r="M112" s="105"/>
      <c r="N112" s="106"/>
      <c r="O112" s="108"/>
      <c r="P112" s="109"/>
      <c r="Q112" s="110"/>
      <c r="R112" s="293"/>
      <c r="S112" s="47"/>
      <c r="T112" s="48"/>
      <c r="U112" s="111"/>
      <c r="V112" s="112"/>
      <c r="W112" s="113"/>
      <c r="X112" s="116"/>
      <c r="Y112" s="12"/>
      <c r="Z112" s="198"/>
      <c r="AA112" s="282"/>
      <c r="AB112" s="283"/>
      <c r="AC112" s="12"/>
      <c r="AD112" s="198"/>
      <c r="AE112" s="117"/>
      <c r="AF112" s="110"/>
      <c r="AG112" s="278"/>
    </row>
    <row r="113" spans="1:33" ht="15.75" customHeight="1">
      <c r="A113" s="288"/>
      <c r="B113" s="163"/>
      <c r="C113" s="280"/>
      <c r="D113" s="281"/>
      <c r="E113" s="101"/>
      <c r="F113" s="102"/>
      <c r="G113" s="121"/>
      <c r="H113" s="62"/>
      <c r="I113" s="104"/>
      <c r="J113" s="105"/>
      <c r="K113" s="106"/>
      <c r="L113" s="107"/>
      <c r="M113" s="105"/>
      <c r="N113" s="106"/>
      <c r="O113" s="123"/>
      <c r="P113" s="124"/>
      <c r="Q113" s="125"/>
      <c r="R113" s="293"/>
      <c r="S113" s="119"/>
      <c r="T113" s="120"/>
      <c r="U113" s="111"/>
      <c r="V113" s="112"/>
      <c r="W113" s="120"/>
      <c r="X113" s="189"/>
      <c r="Y113" s="12"/>
      <c r="Z113" s="198"/>
      <c r="AA113" s="282"/>
      <c r="AB113" s="283"/>
      <c r="AC113" s="12"/>
      <c r="AD113" s="198"/>
      <c r="AE113" s="117"/>
      <c r="AF113" s="110"/>
      <c r="AG113" s="278"/>
    </row>
    <row r="114" spans="1:33" ht="15.75" customHeight="1">
      <c r="A114" s="288"/>
      <c r="B114" s="163"/>
      <c r="C114" s="280"/>
      <c r="D114" s="281"/>
      <c r="E114" s="101"/>
      <c r="F114" s="102"/>
      <c r="G114" s="121"/>
      <c r="H114" s="62"/>
      <c r="I114" s="104"/>
      <c r="J114" s="105"/>
      <c r="K114" s="106"/>
      <c r="L114" s="118"/>
      <c r="M114" s="105"/>
      <c r="N114" s="106"/>
      <c r="O114" s="123"/>
      <c r="P114" s="124"/>
      <c r="Q114" s="125"/>
      <c r="R114" s="293"/>
      <c r="S114" s="119"/>
      <c r="T114" s="120"/>
      <c r="U114" s="111"/>
      <c r="V114" s="112"/>
      <c r="W114" s="120"/>
      <c r="X114" s="189"/>
      <c r="Y114" s="12"/>
      <c r="Z114" s="198"/>
      <c r="AA114" s="282"/>
      <c r="AB114" s="283"/>
      <c r="AC114" s="12"/>
      <c r="AD114" s="198"/>
      <c r="AE114" s="117"/>
      <c r="AF114" s="110"/>
      <c r="AG114" s="278"/>
    </row>
    <row r="115" spans="1:33" ht="15.75" customHeight="1">
      <c r="A115" s="288"/>
      <c r="B115" s="163"/>
      <c r="C115" s="280"/>
      <c r="D115" s="281"/>
      <c r="E115" s="101"/>
      <c r="F115" s="102"/>
      <c r="G115" s="121"/>
      <c r="H115" s="62"/>
      <c r="I115" s="104"/>
      <c r="J115" s="105"/>
      <c r="K115" s="106"/>
      <c r="L115" s="118"/>
      <c r="M115" s="105"/>
      <c r="N115" s="106"/>
      <c r="O115" s="123"/>
      <c r="P115" s="124"/>
      <c r="Q115" s="125"/>
      <c r="R115" s="293"/>
      <c r="S115" s="119"/>
      <c r="T115" s="120"/>
      <c r="U115" s="111"/>
      <c r="V115" s="112"/>
      <c r="W115" s="120"/>
      <c r="X115" s="189"/>
      <c r="Y115" s="12"/>
      <c r="Z115" s="198"/>
      <c r="AA115" s="282"/>
      <c r="AB115" s="283"/>
      <c r="AC115" s="12"/>
      <c r="AD115" s="198"/>
      <c r="AE115" s="117"/>
      <c r="AF115" s="110"/>
      <c r="AG115" s="278"/>
    </row>
    <row r="116" spans="1:33" ht="15.75" customHeight="1">
      <c r="A116" s="288"/>
      <c r="B116" s="163"/>
      <c r="C116" s="280"/>
      <c r="D116" s="281"/>
      <c r="E116" s="101"/>
      <c r="F116" s="102"/>
      <c r="G116" s="121"/>
      <c r="H116" s="62"/>
      <c r="I116" s="104"/>
      <c r="J116" s="105"/>
      <c r="K116" s="106"/>
      <c r="L116" s="118"/>
      <c r="M116" s="105"/>
      <c r="N116" s="106"/>
      <c r="O116" s="123"/>
      <c r="P116" s="124"/>
      <c r="Q116" s="125"/>
      <c r="R116" s="293"/>
      <c r="S116" s="119"/>
      <c r="T116" s="120"/>
      <c r="U116" s="111"/>
      <c r="V116" s="112"/>
      <c r="W116" s="120"/>
      <c r="X116" s="189"/>
      <c r="Y116" s="12"/>
      <c r="Z116" s="198"/>
      <c r="AA116" s="282"/>
      <c r="AB116" s="283"/>
      <c r="AC116" s="12"/>
      <c r="AD116" s="198"/>
      <c r="AE116" s="117"/>
      <c r="AF116" s="110"/>
      <c r="AG116" s="278"/>
    </row>
    <row r="117" spans="1:33" ht="15.75" customHeight="1">
      <c r="A117" s="288"/>
      <c r="B117" s="163"/>
      <c r="C117" s="280"/>
      <c r="D117" s="281"/>
      <c r="E117" s="101"/>
      <c r="F117" s="102"/>
      <c r="G117" s="121"/>
      <c r="H117" s="62"/>
      <c r="I117" s="104"/>
      <c r="J117" s="105"/>
      <c r="K117" s="106"/>
      <c r="L117" s="118"/>
      <c r="M117" s="105"/>
      <c r="N117" s="106"/>
      <c r="O117" s="123"/>
      <c r="P117" s="124"/>
      <c r="Q117" s="125"/>
      <c r="R117" s="293"/>
      <c r="S117" s="119"/>
      <c r="T117" s="120"/>
      <c r="U117" s="111"/>
      <c r="V117" s="112"/>
      <c r="W117" s="120"/>
      <c r="X117" s="189"/>
      <c r="Y117" s="12"/>
      <c r="Z117" s="198"/>
      <c r="AA117" s="282"/>
      <c r="AB117" s="283"/>
      <c r="AC117" s="12"/>
      <c r="AD117" s="198"/>
      <c r="AE117" s="117"/>
      <c r="AF117" s="110"/>
      <c r="AG117" s="278"/>
    </row>
    <row r="118" spans="1:33" ht="15.75" customHeight="1">
      <c r="A118" s="288"/>
      <c r="B118" s="163"/>
      <c r="C118" s="280"/>
      <c r="D118" s="281"/>
      <c r="E118" s="101"/>
      <c r="F118" s="102"/>
      <c r="G118" s="121"/>
      <c r="H118" s="62"/>
      <c r="I118" s="104"/>
      <c r="J118" s="105"/>
      <c r="K118" s="106"/>
      <c r="L118" s="118"/>
      <c r="M118" s="105"/>
      <c r="N118" s="106"/>
      <c r="O118" s="123"/>
      <c r="P118" s="124"/>
      <c r="Q118" s="125"/>
      <c r="R118" s="293"/>
      <c r="S118" s="119"/>
      <c r="T118" s="120"/>
      <c r="U118" s="111"/>
      <c r="V118" s="112"/>
      <c r="W118" s="120"/>
      <c r="X118" s="189"/>
      <c r="Y118" s="12"/>
      <c r="Z118" s="198"/>
      <c r="AA118" s="282"/>
      <c r="AB118" s="283"/>
      <c r="AC118" s="12"/>
      <c r="AD118" s="198"/>
      <c r="AE118" s="117"/>
      <c r="AF118" s="110"/>
      <c r="AG118" s="278"/>
    </row>
    <row r="119" spans="1:33" ht="15.75" customHeight="1">
      <c r="A119" s="288"/>
      <c r="B119" s="163"/>
      <c r="C119" s="280"/>
      <c r="D119" s="281"/>
      <c r="E119" s="101"/>
      <c r="F119" s="102"/>
      <c r="G119" s="121"/>
      <c r="H119" s="62"/>
      <c r="I119" s="104"/>
      <c r="J119" s="105"/>
      <c r="K119" s="106"/>
      <c r="L119" s="118"/>
      <c r="M119" s="105"/>
      <c r="N119" s="106"/>
      <c r="O119" s="123"/>
      <c r="P119" s="124"/>
      <c r="Q119" s="125"/>
      <c r="R119" s="293"/>
      <c r="S119" s="119"/>
      <c r="T119" s="120"/>
      <c r="U119" s="111"/>
      <c r="V119" s="112"/>
      <c r="W119" s="120"/>
      <c r="X119" s="189"/>
      <c r="Y119" s="12"/>
      <c r="Z119" s="198"/>
      <c r="AA119" s="282"/>
      <c r="AB119" s="283"/>
      <c r="AC119" s="12"/>
      <c r="AD119" s="198"/>
      <c r="AE119" s="117"/>
      <c r="AF119" s="110"/>
      <c r="AG119" s="278"/>
    </row>
    <row r="120" spans="1:33" ht="15.75" customHeight="1">
      <c r="A120" s="288"/>
      <c r="B120" s="163"/>
      <c r="C120" s="280"/>
      <c r="D120" s="281"/>
      <c r="E120" s="101"/>
      <c r="F120" s="102"/>
      <c r="G120" s="121"/>
      <c r="H120" s="62"/>
      <c r="I120" s="104"/>
      <c r="J120" s="105"/>
      <c r="K120" s="106"/>
      <c r="L120" s="118"/>
      <c r="M120" s="105"/>
      <c r="N120" s="106"/>
      <c r="O120" s="123"/>
      <c r="P120" s="124"/>
      <c r="Q120" s="125"/>
      <c r="R120" s="293"/>
      <c r="S120" s="119"/>
      <c r="T120" s="120"/>
      <c r="U120" s="111"/>
      <c r="V120" s="112"/>
      <c r="W120" s="120"/>
      <c r="X120" s="189"/>
      <c r="Y120" s="12"/>
      <c r="Z120" s="198"/>
      <c r="AA120" s="282"/>
      <c r="AB120" s="283"/>
      <c r="AC120" s="12"/>
      <c r="AD120" s="198"/>
      <c r="AE120" s="117"/>
      <c r="AF120" s="110"/>
      <c r="AG120" s="278"/>
    </row>
    <row r="121" spans="1:33" ht="15.75" customHeight="1">
      <c r="A121" s="288"/>
      <c r="B121" s="163"/>
      <c r="C121" s="280"/>
      <c r="D121" s="281"/>
      <c r="E121" s="101"/>
      <c r="F121" s="128"/>
      <c r="G121" s="121"/>
      <c r="H121" s="62"/>
      <c r="I121" s="104"/>
      <c r="J121" s="105"/>
      <c r="K121" s="106"/>
      <c r="L121" s="118"/>
      <c r="M121" s="105"/>
      <c r="N121" s="106"/>
      <c r="O121" s="123"/>
      <c r="P121" s="124"/>
      <c r="Q121" s="125"/>
      <c r="R121" s="293"/>
      <c r="S121" s="119"/>
      <c r="T121" s="120"/>
      <c r="U121" s="111"/>
      <c r="V121" s="112"/>
      <c r="W121" s="120"/>
      <c r="X121" s="189"/>
      <c r="Y121" s="12"/>
      <c r="Z121" s="198"/>
      <c r="AA121" s="282"/>
      <c r="AB121" s="283"/>
      <c r="AC121" s="12"/>
      <c r="AD121" s="198"/>
      <c r="AE121" s="117"/>
      <c r="AF121" s="110"/>
      <c r="AG121" s="278"/>
    </row>
    <row r="122" spans="1:33" ht="15.75" customHeight="1">
      <c r="A122" s="288"/>
      <c r="B122" s="163"/>
      <c r="C122" s="280"/>
      <c r="D122" s="281"/>
      <c r="E122" s="164"/>
      <c r="F122" s="128"/>
      <c r="G122" s="129"/>
      <c r="H122" s="62"/>
      <c r="I122" s="104"/>
      <c r="J122" s="105"/>
      <c r="K122" s="106"/>
      <c r="L122" s="118"/>
      <c r="M122" s="105"/>
      <c r="N122" s="106"/>
      <c r="O122" s="123"/>
      <c r="P122" s="124"/>
      <c r="Q122" s="125"/>
      <c r="R122" s="293"/>
      <c r="S122" s="119"/>
      <c r="T122" s="120"/>
      <c r="U122" s="130"/>
      <c r="V122" s="131"/>
      <c r="W122" s="126"/>
      <c r="X122" s="127"/>
      <c r="Y122" s="12"/>
      <c r="Z122" s="198"/>
      <c r="AA122" s="282"/>
      <c r="AB122" s="283"/>
      <c r="AC122" s="12"/>
      <c r="AD122" s="198"/>
      <c r="AE122" s="165"/>
      <c r="AF122" s="125"/>
      <c r="AG122" s="278"/>
    </row>
    <row r="123" spans="1:33" ht="15.75" customHeight="1" thickBot="1">
      <c r="A123" s="289"/>
      <c r="B123" s="133" t="s">
        <v>117</v>
      </c>
      <c r="C123" s="284"/>
      <c r="D123" s="284"/>
      <c r="E123" s="134"/>
      <c r="F123" s="167"/>
      <c r="G123" s="135"/>
      <c r="H123" s="69"/>
      <c r="I123" s="136">
        <f t="shared" ref="I123:J123" si="40">AVERAGE(I107:I122)</f>
        <v>23</v>
      </c>
      <c r="J123" s="137">
        <f t="shared" si="40"/>
        <v>2000</v>
      </c>
      <c r="K123" s="138">
        <f t="shared" ref="K123" si="41">J123/I123</f>
        <v>86.956521739130437</v>
      </c>
      <c r="L123" s="136">
        <f t="shared" ref="L123:M123" si="42">AVERAGE(L107:L122)</f>
        <v>23</v>
      </c>
      <c r="M123" s="137">
        <f t="shared" si="42"/>
        <v>1787.9532400972075</v>
      </c>
      <c r="N123" s="138">
        <f>M123/L123</f>
        <v>77.737097395530768</v>
      </c>
      <c r="O123" s="139">
        <f>L123-I123</f>
        <v>0</v>
      </c>
      <c r="P123" s="140">
        <f>N123-K123</f>
        <v>-9.2194243435996697</v>
      </c>
      <c r="Q123" s="141">
        <f>N123/K123</f>
        <v>0.89397662004860379</v>
      </c>
      <c r="R123" s="294"/>
      <c r="S123" s="142">
        <f>S107</f>
        <v>0.70841435185185186</v>
      </c>
      <c r="T123" s="143">
        <f>INDEX(T107:T122,COUNTA(T107:T122))</f>
        <v>0.81619212962962961</v>
      </c>
      <c r="U123" s="144"/>
      <c r="V123" s="166"/>
      <c r="W123" s="167"/>
      <c r="X123" s="138"/>
      <c r="Y123" s="179">
        <f t="shared" ref="Y123:Z123" si="43">SUM(Y107:Y122)</f>
        <v>0</v>
      </c>
      <c r="Z123" s="180">
        <f t="shared" si="43"/>
        <v>0</v>
      </c>
      <c r="AA123" s="285"/>
      <c r="AB123" s="286"/>
      <c r="AC123" s="179">
        <f t="shared" ref="AC123:AD123" si="44">SUM(AC107:AC122)</f>
        <v>3</v>
      </c>
      <c r="AD123" s="180">
        <f t="shared" si="44"/>
        <v>0</v>
      </c>
      <c r="AE123" s="168">
        <f>M123-J123</f>
        <v>-212.04675990279247</v>
      </c>
      <c r="AF123" s="141">
        <f>M123/J123</f>
        <v>0.89397662004860379</v>
      </c>
      <c r="AG123" s="279"/>
    </row>
    <row r="125" spans="1:33">
      <c r="AA125" s="276" t="s">
        <v>157</v>
      </c>
      <c r="AB125" s="276"/>
    </row>
    <row r="126" spans="1:33">
      <c r="AA126" s="276" t="s">
        <v>158</v>
      </c>
      <c r="AB126" s="276"/>
    </row>
    <row r="127" spans="1:33">
      <c r="AA127" s="276" t="s">
        <v>159</v>
      </c>
      <c r="AB127" s="276"/>
    </row>
    <row r="128" spans="1:33">
      <c r="AA128" s="276" t="s">
        <v>160</v>
      </c>
      <c r="AB128" s="276"/>
    </row>
    <row r="129" spans="27:28">
      <c r="AA129" s="276" t="s">
        <v>161</v>
      </c>
      <c r="AB129" s="276"/>
    </row>
    <row r="130" spans="27:28">
      <c r="AA130" s="276" t="s">
        <v>162</v>
      </c>
      <c r="AB130" s="276"/>
    </row>
    <row r="131" spans="27:28">
      <c r="AA131" s="276" t="s">
        <v>163</v>
      </c>
      <c r="AB131" s="276"/>
    </row>
    <row r="132" spans="27:28">
      <c r="AA132" s="276" t="s">
        <v>164</v>
      </c>
      <c r="AB132" s="276"/>
    </row>
    <row r="133" spans="27:28">
      <c r="AA133" s="276" t="s">
        <v>165</v>
      </c>
      <c r="AB133" s="276"/>
    </row>
    <row r="134" spans="27:28">
      <c r="AA134" s="276" t="s">
        <v>166</v>
      </c>
      <c r="AB134" s="276"/>
    </row>
    <row r="135" spans="27:28">
      <c r="AA135" s="276" t="s">
        <v>167</v>
      </c>
      <c r="AB135" s="276"/>
    </row>
    <row r="136" spans="27:28">
      <c r="AA136" s="276" t="s">
        <v>168</v>
      </c>
      <c r="AB136" s="276"/>
    </row>
    <row r="137" spans="27:28">
      <c r="AA137" s="276" t="s">
        <v>169</v>
      </c>
      <c r="AB137" s="276"/>
    </row>
  </sheetData>
  <mergeCells count="306">
    <mergeCell ref="O1:R2"/>
    <mergeCell ref="S1:X2"/>
    <mergeCell ref="AA1:AB2"/>
    <mergeCell ref="AE1:AG2"/>
    <mergeCell ref="I3:I4"/>
    <mergeCell ref="J3:J4"/>
    <mergeCell ref="K3:K4"/>
    <mergeCell ref="L3:L4"/>
    <mergeCell ref="A2:B2"/>
    <mergeCell ref="A3:A4"/>
    <mergeCell ref="B3:B4"/>
    <mergeCell ref="C3:D4"/>
    <mergeCell ref="E3:E4"/>
    <mergeCell ref="F3:F4"/>
    <mergeCell ref="I1:K2"/>
    <mergeCell ref="L1:N2"/>
    <mergeCell ref="AC3:AD3"/>
    <mergeCell ref="AE3:AE4"/>
    <mergeCell ref="AF3:AF4"/>
    <mergeCell ref="AG3:AG4"/>
    <mergeCell ref="A5:A21"/>
    <mergeCell ref="C5:D5"/>
    <mergeCell ref="R5:R21"/>
    <mergeCell ref="AA5:AB5"/>
    <mergeCell ref="AG5:AG21"/>
    <mergeCell ref="C6:D6"/>
    <mergeCell ref="S3:T3"/>
    <mergeCell ref="U3:U4"/>
    <mergeCell ref="V3:V4"/>
    <mergeCell ref="W3:X3"/>
    <mergeCell ref="Y3:Z3"/>
    <mergeCell ref="AA3:AB4"/>
    <mergeCell ref="M3:M4"/>
    <mergeCell ref="N3:N4"/>
    <mergeCell ref="O3:O4"/>
    <mergeCell ref="P3:P4"/>
    <mergeCell ref="Q3:Q4"/>
    <mergeCell ref="R3:R4"/>
    <mergeCell ref="G3:G4"/>
    <mergeCell ref="H3:H4"/>
    <mergeCell ref="C10:D10"/>
    <mergeCell ref="AA10:AB10"/>
    <mergeCell ref="C11:D11"/>
    <mergeCell ref="AA11:AB11"/>
    <mergeCell ref="C12:D12"/>
    <mergeCell ref="AA12:AB12"/>
    <mergeCell ref="AA6:AB6"/>
    <mergeCell ref="C7:D7"/>
    <mergeCell ref="AA7:AB7"/>
    <mergeCell ref="C8:D8"/>
    <mergeCell ref="AA8:AB8"/>
    <mergeCell ref="C9:D9"/>
    <mergeCell ref="AA9:AB9"/>
    <mergeCell ref="C16:D16"/>
    <mergeCell ref="AA16:AB16"/>
    <mergeCell ref="C17:D17"/>
    <mergeCell ref="AA17:AB17"/>
    <mergeCell ref="C18:D18"/>
    <mergeCell ref="AA18:AB18"/>
    <mergeCell ref="C13:D13"/>
    <mergeCell ref="AA13:AB13"/>
    <mergeCell ref="C14:D14"/>
    <mergeCell ref="AA14:AB14"/>
    <mergeCell ref="C15:D15"/>
    <mergeCell ref="AA15:AB15"/>
    <mergeCell ref="AG22:AG38"/>
    <mergeCell ref="C23:D23"/>
    <mergeCell ref="AA23:AB23"/>
    <mergeCell ref="C24:D24"/>
    <mergeCell ref="AA24:AB24"/>
    <mergeCell ref="C25:D25"/>
    <mergeCell ref="C19:D19"/>
    <mergeCell ref="AA19:AB19"/>
    <mergeCell ref="C20:D20"/>
    <mergeCell ref="AA20:AB20"/>
    <mergeCell ref="C21:D21"/>
    <mergeCell ref="AA21:AB21"/>
    <mergeCell ref="C29:D29"/>
    <mergeCell ref="AA29:AB29"/>
    <mergeCell ref="C30:D30"/>
    <mergeCell ref="AA30:AB30"/>
    <mergeCell ref="C31:D31"/>
    <mergeCell ref="AA31:AB31"/>
    <mergeCell ref="AA25:AB25"/>
    <mergeCell ref="C26:D26"/>
    <mergeCell ref="AA26:AB26"/>
    <mergeCell ref="C27:D27"/>
    <mergeCell ref="AA27:AB27"/>
    <mergeCell ref="C28:D28"/>
    <mergeCell ref="R22:R38"/>
    <mergeCell ref="AA22:AB22"/>
    <mergeCell ref="C35:D35"/>
    <mergeCell ref="AA35:AB35"/>
    <mergeCell ref="C36:D36"/>
    <mergeCell ref="AA36:AB36"/>
    <mergeCell ref="C37:D37"/>
    <mergeCell ref="AA37:AB37"/>
    <mergeCell ref="C32:D32"/>
    <mergeCell ref="AA32:AB32"/>
    <mergeCell ref="C33:D33"/>
    <mergeCell ref="AA33:AB33"/>
    <mergeCell ref="C34:D34"/>
    <mergeCell ref="AA34:AB34"/>
    <mergeCell ref="C38:D38"/>
    <mergeCell ref="AA38:AB38"/>
    <mergeCell ref="A39:A55"/>
    <mergeCell ref="C39:D39"/>
    <mergeCell ref="R39:R55"/>
    <mergeCell ref="AA39:AB39"/>
    <mergeCell ref="AA44:AB44"/>
    <mergeCell ref="C45:D45"/>
    <mergeCell ref="AA45:AB45"/>
    <mergeCell ref="C46:D46"/>
    <mergeCell ref="A22:A38"/>
    <mergeCell ref="C22:D22"/>
    <mergeCell ref="C50:D50"/>
    <mergeCell ref="AA50:AB50"/>
    <mergeCell ref="C51:D51"/>
    <mergeCell ref="AA51:AB51"/>
    <mergeCell ref="C52:D52"/>
    <mergeCell ref="AA52:AB52"/>
    <mergeCell ref="AA46:AB46"/>
    <mergeCell ref="C47:D47"/>
    <mergeCell ref="AA47:AB47"/>
    <mergeCell ref="C48:D48"/>
    <mergeCell ref="AA48:AB48"/>
    <mergeCell ref="C49:D49"/>
    <mergeCell ref="AA49:AB49"/>
    <mergeCell ref="AA28:AB28"/>
    <mergeCell ref="AG56:AG72"/>
    <mergeCell ref="C57:D57"/>
    <mergeCell ref="AA57:AB57"/>
    <mergeCell ref="C58:D58"/>
    <mergeCell ref="AA58:AB58"/>
    <mergeCell ref="C59:D59"/>
    <mergeCell ref="C53:D53"/>
    <mergeCell ref="AA53:AB53"/>
    <mergeCell ref="C54:D54"/>
    <mergeCell ref="AA54:AB54"/>
    <mergeCell ref="C55:D55"/>
    <mergeCell ref="AA55:AB55"/>
    <mergeCell ref="AG39:AG55"/>
    <mergeCell ref="C40:D40"/>
    <mergeCell ref="AA40:AB40"/>
    <mergeCell ref="C41:D41"/>
    <mergeCell ref="AA41:AB41"/>
    <mergeCell ref="C42:D42"/>
    <mergeCell ref="AA42:AB42"/>
    <mergeCell ref="C43:D43"/>
    <mergeCell ref="AA43:AB43"/>
    <mergeCell ref="C44:D44"/>
    <mergeCell ref="C63:D63"/>
    <mergeCell ref="AA63:AB63"/>
    <mergeCell ref="C64:D64"/>
    <mergeCell ref="AA64:AB64"/>
    <mergeCell ref="C65:D65"/>
    <mergeCell ref="AA65:AB65"/>
    <mergeCell ref="AA59:AB59"/>
    <mergeCell ref="C60:D60"/>
    <mergeCell ref="AA60:AB60"/>
    <mergeCell ref="C61:D61"/>
    <mergeCell ref="AA61:AB61"/>
    <mergeCell ref="C62:D62"/>
    <mergeCell ref="AA62:AB62"/>
    <mergeCell ref="R56:R72"/>
    <mergeCell ref="AA56:AB56"/>
    <mergeCell ref="C69:D69"/>
    <mergeCell ref="AA69:AB69"/>
    <mergeCell ref="C70:D70"/>
    <mergeCell ref="AA70:AB70"/>
    <mergeCell ref="C71:D71"/>
    <mergeCell ref="AA71:AB71"/>
    <mergeCell ref="C66:D66"/>
    <mergeCell ref="AA66:AB66"/>
    <mergeCell ref="C67:D67"/>
    <mergeCell ref="AA67:AB67"/>
    <mergeCell ref="C68:D68"/>
    <mergeCell ref="AA68:AB68"/>
    <mergeCell ref="C72:D72"/>
    <mergeCell ref="AA72:AB72"/>
    <mergeCell ref="A73:A89"/>
    <mergeCell ref="C73:D73"/>
    <mergeCell ref="R73:R89"/>
    <mergeCell ref="AA73:AB73"/>
    <mergeCell ref="AA78:AB78"/>
    <mergeCell ref="C79:D79"/>
    <mergeCell ref="AA79:AB79"/>
    <mergeCell ref="C80:D80"/>
    <mergeCell ref="A56:A72"/>
    <mergeCell ref="C56:D56"/>
    <mergeCell ref="C84:D84"/>
    <mergeCell ref="AA84:AB84"/>
    <mergeCell ref="C85:D85"/>
    <mergeCell ref="AA85:AB85"/>
    <mergeCell ref="C86:D86"/>
    <mergeCell ref="AA86:AB86"/>
    <mergeCell ref="AA80:AB80"/>
    <mergeCell ref="C81:D81"/>
    <mergeCell ref="AA81:AB81"/>
    <mergeCell ref="C82:D82"/>
    <mergeCell ref="AA82:AB82"/>
    <mergeCell ref="C83:D83"/>
    <mergeCell ref="AA83:AB83"/>
    <mergeCell ref="AG90:AG106"/>
    <mergeCell ref="C91:D91"/>
    <mergeCell ref="AA91:AB91"/>
    <mergeCell ref="C92:D92"/>
    <mergeCell ref="AA92:AB92"/>
    <mergeCell ref="C93:D93"/>
    <mergeCell ref="C87:D87"/>
    <mergeCell ref="AA87:AB87"/>
    <mergeCell ref="C88:D88"/>
    <mergeCell ref="AA88:AB88"/>
    <mergeCell ref="C89:D89"/>
    <mergeCell ref="AA89:AB89"/>
    <mergeCell ref="AG73:AG89"/>
    <mergeCell ref="C74:D74"/>
    <mergeCell ref="AA74:AB74"/>
    <mergeCell ref="C75:D75"/>
    <mergeCell ref="AA75:AB75"/>
    <mergeCell ref="C76:D76"/>
    <mergeCell ref="AA76:AB76"/>
    <mergeCell ref="C77:D77"/>
    <mergeCell ref="AA77:AB77"/>
    <mergeCell ref="C78:D78"/>
    <mergeCell ref="C94:D94"/>
    <mergeCell ref="AA94:AB94"/>
    <mergeCell ref="C95:D95"/>
    <mergeCell ref="AA95:AB95"/>
    <mergeCell ref="C96:D96"/>
    <mergeCell ref="AA96:AB96"/>
    <mergeCell ref="R90:R106"/>
    <mergeCell ref="AA90:AB90"/>
    <mergeCell ref="C103:D103"/>
    <mergeCell ref="AA103:AB103"/>
    <mergeCell ref="C104:D104"/>
    <mergeCell ref="AA104:AB104"/>
    <mergeCell ref="C105:D105"/>
    <mergeCell ref="AA105:AB105"/>
    <mergeCell ref="C100:D100"/>
    <mergeCell ref="AA100:AB100"/>
    <mergeCell ref="C101:D101"/>
    <mergeCell ref="AA101:AB101"/>
    <mergeCell ref="C102:D102"/>
    <mergeCell ref="AA102:AB102"/>
    <mergeCell ref="C106:D106"/>
    <mergeCell ref="AA106:AB106"/>
    <mergeCell ref="A107:A123"/>
    <mergeCell ref="C107:D107"/>
    <mergeCell ref="R107:R123"/>
    <mergeCell ref="AA107:AB107"/>
    <mergeCell ref="AA112:AB112"/>
    <mergeCell ref="C113:D113"/>
    <mergeCell ref="AA113:AB113"/>
    <mergeCell ref="C114:D114"/>
    <mergeCell ref="A90:A106"/>
    <mergeCell ref="C90:D90"/>
    <mergeCell ref="AA114:AB114"/>
    <mergeCell ref="C115:D115"/>
    <mergeCell ref="AA115:AB115"/>
    <mergeCell ref="C116:D116"/>
    <mergeCell ref="AA116:AB116"/>
    <mergeCell ref="C117:D117"/>
    <mergeCell ref="AA117:AB117"/>
    <mergeCell ref="C97:D97"/>
    <mergeCell ref="AA97:AB97"/>
    <mergeCell ref="C98:D98"/>
    <mergeCell ref="AA98:AB98"/>
    <mergeCell ref="C99:D99"/>
    <mergeCell ref="AA99:AB99"/>
    <mergeCell ref="AA93:AB93"/>
    <mergeCell ref="AG107:AG123"/>
    <mergeCell ref="C108:D108"/>
    <mergeCell ref="AA108:AB108"/>
    <mergeCell ref="C109:D109"/>
    <mergeCell ref="AA109:AB109"/>
    <mergeCell ref="C110:D110"/>
    <mergeCell ref="AA110:AB110"/>
    <mergeCell ref="C111:D111"/>
    <mergeCell ref="AA111:AB111"/>
    <mergeCell ref="C112:D112"/>
    <mergeCell ref="C121:D121"/>
    <mergeCell ref="AA121:AB121"/>
    <mergeCell ref="C122:D122"/>
    <mergeCell ref="AA122:AB122"/>
    <mergeCell ref="C123:D123"/>
    <mergeCell ref="AA123:AB123"/>
    <mergeCell ref="C118:D118"/>
    <mergeCell ref="AA118:AB118"/>
    <mergeCell ref="C119:D119"/>
    <mergeCell ref="AA119:AB119"/>
    <mergeCell ref="C120:D120"/>
    <mergeCell ref="AA120:AB120"/>
    <mergeCell ref="AA137:AB137"/>
    <mergeCell ref="AA131:AB131"/>
    <mergeCell ref="AA132:AB132"/>
    <mergeCell ref="AA133:AB133"/>
    <mergeCell ref="AA134:AB134"/>
    <mergeCell ref="AA135:AB135"/>
    <mergeCell ref="AA136:AB136"/>
    <mergeCell ref="AA125:AB125"/>
    <mergeCell ref="AA126:AB126"/>
    <mergeCell ref="AA127:AB127"/>
    <mergeCell ref="AA128:AB128"/>
    <mergeCell ref="AA129:AB129"/>
    <mergeCell ref="AA130:AB130"/>
  </mergeCells>
  <phoneticPr fontId="5" type="noConversion"/>
  <conditionalFormatting sqref="O5:O123">
    <cfRule type="cellIs" dxfId="8" priority="3" operator="greaterThan">
      <formula>0</formula>
    </cfRule>
  </conditionalFormatting>
  <conditionalFormatting sqref="P5:P123 AE5:AE123">
    <cfRule type="cellIs" dxfId="7" priority="6" operator="lessThan">
      <formula>0</formula>
    </cfRule>
  </conditionalFormatting>
  <conditionalFormatting sqref="Q5:Q123 AF5:AF123">
    <cfRule type="cellIs" dxfId="6" priority="4" operator="greaterThan">
      <formula>1</formula>
    </cfRule>
    <cfRule type="cellIs" dxfId="5" priority="5" operator="lessThan">
      <formula>0.8</formula>
    </cfRule>
  </conditionalFormatting>
  <conditionalFormatting sqref="AG5 R5:R123 AG39:AG90">
    <cfRule type="cellIs" dxfId="4" priority="7" operator="lessThan">
      <formula>0.8</formula>
    </cfRule>
  </conditionalFormatting>
  <conditionalFormatting sqref="AG22">
    <cfRule type="cellIs" dxfId="3" priority="10" operator="lessThan">
      <formula>0.8</formula>
    </cfRule>
  </conditionalFormatting>
  <conditionalFormatting sqref="AG37">
    <cfRule type="cellIs" dxfId="2" priority="9" operator="lessThan">
      <formula>0.8</formula>
    </cfRule>
  </conditionalFormatting>
  <conditionalFormatting sqref="AG105">
    <cfRule type="cellIs" dxfId="1" priority="2" operator="lessThan">
      <formula>0.8</formula>
    </cfRule>
  </conditionalFormatting>
  <conditionalFormatting sqref="AG107:AG123">
    <cfRule type="cellIs" dxfId="0" priority="1" operator="lessThan">
      <formula>0.8</formula>
    </cfRule>
  </conditionalFormatting>
  <dataValidations count="1">
    <dataValidation type="list" allowBlank="1" showInputMessage="1" showErrorMessage="1" sqref="AA5:AB123" xr:uid="{69A4EAD6-D5AF-4CBF-AF59-FC48EDBA6F98}">
      <formula1>$AA$125:$AA$137</formula1>
    </dataValidation>
  </dataValidations>
  <pageMargins left="0" right="0" top="0" bottom="0" header="0" footer="0"/>
  <pageSetup paperSize="9" scale="10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8E3075-8858-412E-B447-1469692A6441}"/>
</file>

<file path=customXml/itemProps2.xml><?xml version="1.0" encoding="utf-8"?>
<ds:datastoreItem xmlns:ds="http://schemas.openxmlformats.org/officeDocument/2006/customXml" ds:itemID="{D8607CD6-D728-4E14-AFDC-97004601B952}"/>
</file>

<file path=customXml/itemProps3.xml><?xml version="1.0" encoding="utf-8"?>
<ds:datastoreItem xmlns:ds="http://schemas.openxmlformats.org/officeDocument/2006/customXml" ds:itemID="{79785068-FD18-41E9-BC5E-A93FF2266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90</vt:i4>
      </vt:variant>
    </vt:vector>
  </HeadingPairs>
  <TitlesOfParts>
    <vt:vector size="90" baseType="lpstr">
      <vt:lpstr>0430</vt:lpstr>
      <vt:lpstr>0430(18度C)</vt:lpstr>
      <vt:lpstr>0430(4度C)</vt:lpstr>
      <vt:lpstr>0429</vt:lpstr>
      <vt:lpstr>0429(18度C)</vt:lpstr>
      <vt:lpstr>0429(4度C)</vt:lpstr>
      <vt:lpstr>0428</vt:lpstr>
      <vt:lpstr>0428(18度C)</vt:lpstr>
      <vt:lpstr>0428(4度C)</vt:lpstr>
      <vt:lpstr>0427</vt:lpstr>
      <vt:lpstr>0427(18度C)</vt:lpstr>
      <vt:lpstr>0427(4度C)</vt:lpstr>
      <vt:lpstr>0426</vt:lpstr>
      <vt:lpstr>0426(18度C)</vt:lpstr>
      <vt:lpstr>0426(4度C)</vt:lpstr>
      <vt:lpstr>0425</vt:lpstr>
      <vt:lpstr>0425(18度C)</vt:lpstr>
      <vt:lpstr>0425(4度C)</vt:lpstr>
      <vt:lpstr>0424</vt:lpstr>
      <vt:lpstr>0424(18度C)</vt:lpstr>
      <vt:lpstr>0424(4度C)</vt:lpstr>
      <vt:lpstr>0423</vt:lpstr>
      <vt:lpstr>0423(18度C)</vt:lpstr>
      <vt:lpstr>0423(4度C)</vt:lpstr>
      <vt:lpstr>0422</vt:lpstr>
      <vt:lpstr>0422(18度C)</vt:lpstr>
      <vt:lpstr>0422(4度C)</vt:lpstr>
      <vt:lpstr>0421</vt:lpstr>
      <vt:lpstr>0421(18度C)</vt:lpstr>
      <vt:lpstr>0421(4度C)</vt:lpstr>
      <vt:lpstr>0420</vt:lpstr>
      <vt:lpstr>0420(18度C)</vt:lpstr>
      <vt:lpstr>0420(4度C)</vt:lpstr>
      <vt:lpstr>0419</vt:lpstr>
      <vt:lpstr>0419(18度C)</vt:lpstr>
      <vt:lpstr>0419(4度C)</vt:lpstr>
      <vt:lpstr>0418</vt:lpstr>
      <vt:lpstr>0418(18度C)</vt:lpstr>
      <vt:lpstr>0418(4度C)</vt:lpstr>
      <vt:lpstr>0417</vt:lpstr>
      <vt:lpstr>0417(18度C)</vt:lpstr>
      <vt:lpstr>0417(4度C)</vt:lpstr>
      <vt:lpstr>0416</vt:lpstr>
      <vt:lpstr>0416(18度C)</vt:lpstr>
      <vt:lpstr>0416(4度C)</vt:lpstr>
      <vt:lpstr>0415</vt:lpstr>
      <vt:lpstr>0415(18度C)</vt:lpstr>
      <vt:lpstr>0415(4度C)</vt:lpstr>
      <vt:lpstr>0414</vt:lpstr>
      <vt:lpstr>0414(18度C)</vt:lpstr>
      <vt:lpstr>0414(4度C)</vt:lpstr>
      <vt:lpstr>0413</vt:lpstr>
      <vt:lpstr>0413(18度C)</vt:lpstr>
      <vt:lpstr>0413(4度C)</vt:lpstr>
      <vt:lpstr>0412</vt:lpstr>
      <vt:lpstr>0412(18度C)</vt:lpstr>
      <vt:lpstr>0412(4度C)</vt:lpstr>
      <vt:lpstr>0411</vt:lpstr>
      <vt:lpstr>0411(18度C)</vt:lpstr>
      <vt:lpstr>0411(4度C)</vt:lpstr>
      <vt:lpstr>0410</vt:lpstr>
      <vt:lpstr>0410(18度C)</vt:lpstr>
      <vt:lpstr>0410(4度C)</vt:lpstr>
      <vt:lpstr>0409</vt:lpstr>
      <vt:lpstr>0409(18度C)</vt:lpstr>
      <vt:lpstr>0409(4度C)</vt:lpstr>
      <vt:lpstr>0408</vt:lpstr>
      <vt:lpstr>0408(18度C)</vt:lpstr>
      <vt:lpstr>0408(4度C)</vt:lpstr>
      <vt:lpstr>0407</vt:lpstr>
      <vt:lpstr>0407(18度C)</vt:lpstr>
      <vt:lpstr>0407(4度C)</vt:lpstr>
      <vt:lpstr>0406</vt:lpstr>
      <vt:lpstr>0406(18度C)</vt:lpstr>
      <vt:lpstr>0406(4度C)</vt:lpstr>
      <vt:lpstr>0405</vt:lpstr>
      <vt:lpstr>0405(18度C)</vt:lpstr>
      <vt:lpstr>0405(4度C)</vt:lpstr>
      <vt:lpstr>0404</vt:lpstr>
      <vt:lpstr>0404(18度C)</vt:lpstr>
      <vt:lpstr>0404(4度C)</vt:lpstr>
      <vt:lpstr>0403</vt:lpstr>
      <vt:lpstr>0403(18度C)</vt:lpstr>
      <vt:lpstr>0403(4度C)</vt:lpstr>
      <vt:lpstr>0402</vt:lpstr>
      <vt:lpstr>0402(18度C)</vt:lpstr>
      <vt:lpstr>0402(4度C)</vt:lpstr>
      <vt:lpstr>0401</vt:lpstr>
      <vt:lpstr>0401(18度C)</vt:lpstr>
      <vt:lpstr>0401(4度C)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雅嬪 鄭</dc:creator>
  <cp:lastModifiedBy>食品 屏榮</cp:lastModifiedBy>
  <dcterms:created xsi:type="dcterms:W3CDTF">2025-12-04T02:01:56Z</dcterms:created>
  <dcterms:modified xsi:type="dcterms:W3CDTF">2026-05-04T03:40:35Z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